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3"/>
  </bookViews>
  <sheets>
    <sheet name="FY" sheetId="1" r:id="rId1"/>
    <sheet name="1Q" sheetId="2" r:id="rId2"/>
    <sheet name="1H" sheetId="3" r:id="rId3"/>
    <sheet name="3Q" sheetId="4" r:id="rId4"/>
  </sheets>
  <externalReferences>
    <externalReference r:id="rId7"/>
  </externalReferences>
  <definedNames>
    <definedName name="_xlnm.Print_Area" localSheetId="2">'1H'!$A$1:$AB$47</definedName>
    <definedName name="_xlnm.Print_Area" localSheetId="1">'1Q'!$A$1:$AC$48</definedName>
    <definedName name="_xlnm.Print_Area" localSheetId="3">'3Q'!$A$1:$AC$47</definedName>
    <definedName name="_xlnm.Print_Area" localSheetId="0">'FY'!$A$1:$AE$51</definedName>
  </definedNames>
  <calcPr fullCalcOnLoad="1"/>
</workbook>
</file>

<file path=xl/sharedStrings.xml><?xml version="1.0" encoding="utf-8"?>
<sst xmlns="http://schemas.openxmlformats.org/spreadsheetml/2006/main" count="144" uniqueCount="34">
  <si>
    <t>Opis</t>
  </si>
  <si>
    <t>zysk netto/przychody ze sprzedaży</t>
  </si>
  <si>
    <t>aktywa bieżące/zobowiązania bieżące</t>
  </si>
  <si>
    <t>zobowiązania ogółem/aktywa ogółem</t>
  </si>
  <si>
    <t>zysk netto/aktywa ogółem</t>
  </si>
  <si>
    <t>zysk netto/kapitał własny</t>
  </si>
  <si>
    <t>Balance Sheet</t>
  </si>
  <si>
    <t>Non-current assets</t>
  </si>
  <si>
    <t>Current assets</t>
  </si>
  <si>
    <t>Cash and cash equivalents</t>
  </si>
  <si>
    <t>Total assets</t>
  </si>
  <si>
    <t>Chosen financial data in ths. PLN</t>
  </si>
  <si>
    <t>Share capital</t>
  </si>
  <si>
    <t>Total shareholder's equity</t>
  </si>
  <si>
    <t>Liabilities</t>
  </si>
  <si>
    <t>Current liabilities</t>
  </si>
  <si>
    <t>Non-current liabilities</t>
  </si>
  <si>
    <t>Net sales of finished goods, services, goods for resale and raw materials</t>
  </si>
  <si>
    <t>Gross profit on sales</t>
  </si>
  <si>
    <t>Gross profit on ordinary activities</t>
  </si>
  <si>
    <t>Number of shares</t>
  </si>
  <si>
    <t>Net profit per share</t>
  </si>
  <si>
    <t>Current ratio</t>
  </si>
  <si>
    <t>Return on assets (ROA)</t>
  </si>
  <si>
    <t>Return on equity (ROE)</t>
  </si>
  <si>
    <t>Debt ratio</t>
  </si>
  <si>
    <t>Financial ratios</t>
  </si>
  <si>
    <t>Profitability</t>
  </si>
  <si>
    <t>Net profit of the period</t>
  </si>
  <si>
    <t>Budimex SA</t>
  </si>
  <si>
    <t>Operating profit</t>
  </si>
  <si>
    <t>Profit and loss account</t>
  </si>
  <si>
    <t>Investment expenditures</t>
  </si>
  <si>
    <t>*according to IFRS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</si>
</sst>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%"/>
    <numFmt numFmtId="173" formatCode="#,##0.0"/>
    <numFmt numFmtId="174" formatCode="#,##0.000"/>
    <numFmt numFmtId="175" formatCode="#,##0.0000"/>
    <numFmt numFmtId="176" formatCode="#,##0;\(#,##0\);\-"/>
    <numFmt numFmtId="177" formatCode="#,##0;[Red]\(#,##0\)"/>
    <numFmt numFmtId="178" formatCode="#,##0.00;\(#,##0.00\);\-"/>
    <numFmt numFmtId="179" formatCode="0.00000"/>
    <numFmt numFmtId="180" formatCode="0.0000"/>
    <numFmt numFmtId="181" formatCode="0.000"/>
    <numFmt numFmtId="182" formatCode="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[$-415]d\ mmmm\ yyyy"/>
  </numFmts>
  <fonts count="50">
    <font>
      <sz val="10"/>
      <name val="Arial CE"/>
      <family val="0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23"/>
      <name val="Arial CE"/>
      <family val="0"/>
    </font>
    <font>
      <b/>
      <sz val="12"/>
      <color indexed="23"/>
      <name val="Arial CE"/>
      <family val="0"/>
    </font>
    <font>
      <sz val="12"/>
      <color indexed="54"/>
      <name val="Arial"/>
      <family val="2"/>
    </font>
    <font>
      <b/>
      <sz val="12"/>
      <color indexed="54"/>
      <name val="Arial"/>
      <family val="2"/>
    </font>
    <font>
      <sz val="12"/>
      <color indexed="54"/>
      <name val="Arial CE"/>
      <family val="2"/>
    </font>
    <font>
      <b/>
      <sz val="12"/>
      <color indexed="5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2" fontId="2" fillId="0" borderId="0" xfId="54" applyNumberFormat="1" applyFont="1" applyBorder="1" applyAlignment="1">
      <alignment/>
    </xf>
    <xf numFmtId="172" fontId="4" fillId="0" borderId="0" xfId="54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3" fontId="5" fillId="33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172" fontId="2" fillId="0" borderId="0" xfId="54" applyNumberFormat="1" applyFont="1" applyFill="1" applyBorder="1" applyAlignment="1">
      <alignment/>
    </xf>
    <xf numFmtId="172" fontId="2" fillId="36" borderId="0" xfId="54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wrapText="1"/>
    </xf>
    <xf numFmtId="3" fontId="1" fillId="33" borderId="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7" fillId="37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7" fillId="37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54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" fillId="38" borderId="0" xfId="0" applyNumberFormat="1" applyFont="1" applyFill="1" applyBorder="1" applyAlignment="1">
      <alignment/>
    </xf>
    <xf numFmtId="3" fontId="1" fillId="38" borderId="0" xfId="0" applyNumberFormat="1" applyFont="1" applyFill="1" applyBorder="1" applyAlignment="1">
      <alignment horizontal="left"/>
    </xf>
    <xf numFmtId="3" fontId="2" fillId="38" borderId="0" xfId="0" applyNumberFormat="1" applyFont="1" applyFill="1" applyBorder="1" applyAlignment="1">
      <alignment/>
    </xf>
    <xf numFmtId="3" fontId="1" fillId="38" borderId="0" xfId="0" applyNumberFormat="1" applyFont="1" applyFill="1" applyBorder="1" applyAlignment="1">
      <alignment horizontal="left" vertical="center" wrapText="1"/>
    </xf>
    <xf numFmtId="3" fontId="1" fillId="38" borderId="10" xfId="0" applyNumberFormat="1" applyFont="1" applyFill="1" applyBorder="1" applyAlignment="1">
      <alignment horizontal="left" vertical="center" wrapText="1"/>
    </xf>
    <xf numFmtId="3" fontId="1" fillId="38" borderId="0" xfId="0" applyNumberFormat="1" applyFont="1" applyFill="1" applyBorder="1" applyAlignment="1">
      <alignment wrapText="1"/>
    </xf>
    <xf numFmtId="3" fontId="2" fillId="38" borderId="0" xfId="0" applyNumberFormat="1" applyFont="1" applyFill="1" applyBorder="1" applyAlignment="1">
      <alignment wrapText="1"/>
    </xf>
    <xf numFmtId="3" fontId="1" fillId="38" borderId="10" xfId="0" applyNumberFormat="1" applyFont="1" applyFill="1" applyBorder="1" applyAlignment="1">
      <alignment wrapText="1"/>
    </xf>
    <xf numFmtId="0" fontId="7" fillId="38" borderId="0" xfId="0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0" fontId="6" fillId="38" borderId="0" xfId="0" applyFont="1" applyFill="1" applyBorder="1" applyAlignment="1">
      <alignment/>
    </xf>
    <xf numFmtId="3" fontId="3" fillId="38" borderId="0" xfId="0" applyNumberFormat="1" applyFont="1" applyFill="1" applyBorder="1" applyAlignment="1">
      <alignment/>
    </xf>
    <xf numFmtId="0" fontId="7" fillId="38" borderId="0" xfId="0" applyFont="1" applyFill="1" applyBorder="1" applyAlignment="1">
      <alignment horizontal="left"/>
    </xf>
    <xf numFmtId="3" fontId="6" fillId="38" borderId="0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3" fontId="6" fillId="38" borderId="0" xfId="0" applyNumberFormat="1" applyFont="1" applyFill="1" applyBorder="1" applyAlignment="1">
      <alignment/>
    </xf>
    <xf numFmtId="172" fontId="2" fillId="38" borderId="0" xfId="54" applyNumberFormat="1" applyFont="1" applyFill="1" applyBorder="1" applyAlignment="1">
      <alignment/>
    </xf>
    <xf numFmtId="3" fontId="2" fillId="38" borderId="0" xfId="0" applyNumberFormat="1" applyFont="1" applyFill="1" applyBorder="1" applyAlignment="1">
      <alignment horizontal="right"/>
    </xf>
    <xf numFmtId="3" fontId="6" fillId="38" borderId="0" xfId="0" applyNumberFormat="1" applyFont="1" applyFill="1" applyBorder="1" applyAlignment="1">
      <alignment horizontal="right"/>
    </xf>
    <xf numFmtId="3" fontId="7" fillId="38" borderId="0" xfId="0" applyNumberFormat="1" applyFont="1" applyFill="1" applyBorder="1" applyAlignment="1">
      <alignment horizontal="right"/>
    </xf>
    <xf numFmtId="3" fontId="7" fillId="38" borderId="0" xfId="0" applyNumberFormat="1" applyFont="1" applyFill="1" applyBorder="1" applyAlignment="1">
      <alignment/>
    </xf>
    <xf numFmtId="4" fontId="7" fillId="38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 horizontal="center"/>
    </xf>
    <xf numFmtId="0" fontId="1" fillId="38" borderId="0" xfId="0" applyNumberFormat="1" applyFont="1" applyFill="1" applyBorder="1" applyAlignment="1">
      <alignment horizontal="left"/>
    </xf>
    <xf numFmtId="0" fontId="1" fillId="38" borderId="0" xfId="0" applyNumberFormat="1" applyFont="1" applyFill="1" applyBorder="1" applyAlignment="1">
      <alignment horizontal="center"/>
    </xf>
    <xf numFmtId="0" fontId="1" fillId="37" borderId="0" xfId="0" applyNumberFormat="1" applyFont="1" applyFill="1" applyBorder="1" applyAlignment="1">
      <alignment horizontal="center"/>
    </xf>
    <xf numFmtId="0" fontId="7" fillId="38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37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/>
    </xf>
    <xf numFmtId="3" fontId="8" fillId="39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4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2" fontId="8" fillId="41" borderId="0" xfId="54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3" fontId="5" fillId="40" borderId="0" xfId="0" applyNumberFormat="1" applyFont="1" applyFill="1" applyBorder="1" applyAlignment="1">
      <alignment/>
    </xf>
    <xf numFmtId="3" fontId="9" fillId="4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72" fontId="8" fillId="0" borderId="0" xfId="54" applyNumberFormat="1" applyFont="1" applyFill="1" applyBorder="1" applyAlignment="1" applyProtection="1">
      <alignment/>
      <protection/>
    </xf>
    <xf numFmtId="3" fontId="4" fillId="39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72" fontId="4" fillId="0" borderId="0" xfId="54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DDDDD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DDDD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j026174\AppData\Local\Temp\notesE1EF34\SA-Q%20I_2012%20Budimex%20SA_17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ZiS"/>
      <sheetName val="Bilans"/>
      <sheetName val="zm. w kap. wł."/>
      <sheetName val="cash flow"/>
    </sheetNames>
    <sheetDataSet>
      <sheetData sheetId="0">
        <row r="10">
          <cell r="B10">
            <v>930020</v>
          </cell>
        </row>
        <row r="20">
          <cell r="B20">
            <v>76680</v>
          </cell>
        </row>
        <row r="37">
          <cell r="B37">
            <v>40846</v>
          </cell>
        </row>
        <row r="55">
          <cell r="B55">
            <v>69924</v>
          </cell>
        </row>
        <row r="69">
          <cell r="B69">
            <v>59343</v>
          </cell>
        </row>
      </sheetData>
      <sheetData sheetId="1">
        <row r="10">
          <cell r="B10">
            <v>1481912</v>
          </cell>
        </row>
        <row r="30">
          <cell r="B30">
            <v>1820598</v>
          </cell>
        </row>
        <row r="40">
          <cell r="B40">
            <v>726925</v>
          </cell>
        </row>
        <row r="44">
          <cell r="B44">
            <v>3302510</v>
          </cell>
        </row>
        <row r="47">
          <cell r="B47">
            <v>752395</v>
          </cell>
        </row>
        <row r="48">
          <cell r="B48">
            <v>127650</v>
          </cell>
        </row>
        <row r="57">
          <cell r="B57">
            <v>2550115</v>
          </cell>
        </row>
        <row r="66">
          <cell r="B66">
            <v>31315</v>
          </cell>
        </row>
        <row r="69">
          <cell r="B69">
            <v>1248601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F52"/>
  <sheetViews>
    <sheetView showGridLines="0" zoomScale="80" zoomScaleNormal="80" zoomScalePageLayoutView="0" workbookViewId="0" topLeftCell="A1">
      <pane xSplit="2" topLeftCell="C1" activePane="topRight" state="frozen"/>
      <selection pane="topLeft" activeCell="H55" sqref="H55"/>
      <selection pane="topRight" activeCell="D48" sqref="D48"/>
    </sheetView>
  </sheetViews>
  <sheetFormatPr defaultColWidth="9.00390625" defaultRowHeight="12.75" outlineLevelCol="1"/>
  <cols>
    <col min="1" max="1" width="37.00390625" style="32" hidden="1" customWidth="1" outlineLevel="1"/>
    <col min="2" max="2" width="58.375" style="32" customWidth="1" collapsed="1"/>
    <col min="3" max="3" width="1.12109375" style="32" customWidth="1"/>
    <col min="4" max="4" width="13.875" style="32" customWidth="1"/>
    <col min="5" max="5" width="1.12109375" style="32" customWidth="1"/>
    <col min="6" max="6" width="13.875" style="32" customWidth="1"/>
    <col min="7" max="7" width="1.12109375" style="32" customWidth="1"/>
    <col min="8" max="8" width="13.875" style="32" customWidth="1"/>
    <col min="9" max="9" width="1.12109375" style="32" customWidth="1"/>
    <col min="10" max="10" width="13.875" style="32" customWidth="1"/>
    <col min="11" max="11" width="1.12109375" style="32" customWidth="1"/>
    <col min="12" max="12" width="13.875" style="32" customWidth="1"/>
    <col min="13" max="13" width="1.12109375" style="32" customWidth="1"/>
    <col min="14" max="14" width="13.875" style="32" customWidth="1"/>
    <col min="15" max="15" width="1.12109375" style="32" customWidth="1"/>
    <col min="16" max="16" width="13.875" style="32" customWidth="1"/>
    <col min="17" max="17" width="1.12109375" style="32" customWidth="1"/>
    <col min="18" max="18" width="13.875" style="32" customWidth="1"/>
    <col min="19" max="19" width="1.12109375" style="32" customWidth="1"/>
    <col min="20" max="20" width="13.875" style="32" customWidth="1"/>
    <col min="21" max="21" width="1.12109375" style="32" customWidth="1"/>
    <col min="22" max="22" width="13.875" style="32" customWidth="1"/>
    <col min="23" max="23" width="1.12109375" style="32" customWidth="1"/>
    <col min="24" max="24" width="13.875" style="32" customWidth="1"/>
    <col min="25" max="25" width="1.12109375" style="32" customWidth="1"/>
    <col min="26" max="26" width="13.875" style="32" customWidth="1"/>
    <col min="27" max="27" width="1.12109375" style="32" customWidth="1"/>
    <col min="28" max="28" width="13.875" style="32" customWidth="1"/>
    <col min="29" max="29" width="1.00390625" style="32" customWidth="1"/>
    <col min="30" max="30" width="13.75390625" style="32" customWidth="1"/>
    <col min="31" max="31" width="1.25" style="90" customWidth="1"/>
    <col min="32" max="32" width="13.75390625" style="32" customWidth="1"/>
    <col min="33" max="16384" width="9.125" style="32" customWidth="1"/>
  </cols>
  <sheetData>
    <row r="1" spans="2:32" ht="15.75">
      <c r="B1" s="12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86"/>
      <c r="AF1" s="14"/>
    </row>
    <row r="2" spans="2:32" ht="15.75">
      <c r="B2" s="8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1"/>
      <c r="W2" s="2"/>
      <c r="X2" s="1"/>
      <c r="Y2" s="2"/>
      <c r="Z2" s="1"/>
      <c r="AA2" s="2"/>
      <c r="AB2" s="1"/>
      <c r="AC2" s="2"/>
      <c r="AD2" s="1"/>
      <c r="AE2" s="87"/>
      <c r="AF2" s="1"/>
    </row>
    <row r="3" spans="2:32" ht="15.75">
      <c r="B3" s="30" t="s">
        <v>31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88"/>
      <c r="AF3" s="15"/>
    </row>
    <row r="4" spans="2:32" ht="15.75">
      <c r="B4" s="16" t="s">
        <v>11</v>
      </c>
      <c r="C4" s="34"/>
      <c r="D4" s="82">
        <v>2021</v>
      </c>
      <c r="E4" s="34"/>
      <c r="F4" s="82">
        <v>2020</v>
      </c>
      <c r="G4" s="34"/>
      <c r="H4" s="82">
        <v>2019</v>
      </c>
      <c r="I4" s="34"/>
      <c r="J4" s="82">
        <v>2018</v>
      </c>
      <c r="K4" s="34"/>
      <c r="L4" s="82">
        <v>2017</v>
      </c>
      <c r="M4" s="34"/>
      <c r="N4" s="82">
        <v>2016</v>
      </c>
      <c r="O4" s="34"/>
      <c r="P4" s="82">
        <v>2015</v>
      </c>
      <c r="Q4" s="34"/>
      <c r="R4" s="82">
        <v>2014</v>
      </c>
      <c r="S4" s="83"/>
      <c r="T4" s="82">
        <v>2013</v>
      </c>
      <c r="U4" s="83"/>
      <c r="V4" s="82">
        <v>2012</v>
      </c>
      <c r="W4" s="83"/>
      <c r="X4" s="82">
        <v>2011</v>
      </c>
      <c r="Y4" s="83"/>
      <c r="Z4" s="82">
        <v>2010</v>
      </c>
      <c r="AA4" s="83"/>
      <c r="AB4" s="82">
        <v>2009</v>
      </c>
      <c r="AC4" s="83"/>
      <c r="AD4" s="82">
        <v>2008</v>
      </c>
      <c r="AE4" s="89"/>
      <c r="AF4" s="82">
        <v>2007</v>
      </c>
    </row>
    <row r="5" ht="6" customHeight="1">
      <c r="B5" s="1"/>
    </row>
    <row r="6" spans="2:32" ht="15.75">
      <c r="B6" s="112" t="s">
        <v>17</v>
      </c>
      <c r="C6" s="37"/>
      <c r="D6" s="38">
        <v>7041673</v>
      </c>
      <c r="E6" s="37"/>
      <c r="F6" s="38">
        <v>7276482</v>
      </c>
      <c r="G6" s="37"/>
      <c r="H6" s="38">
        <v>6939810</v>
      </c>
      <c r="I6" s="37"/>
      <c r="J6" s="38">
        <v>6796868</v>
      </c>
      <c r="K6" s="37"/>
      <c r="L6" s="38">
        <v>5824859</v>
      </c>
      <c r="M6" s="37"/>
      <c r="N6" s="38">
        <v>5207194</v>
      </c>
      <c r="O6" s="37"/>
      <c r="P6" s="38">
        <v>4768675</v>
      </c>
      <c r="Q6" s="37"/>
      <c r="R6" s="38">
        <v>4552765</v>
      </c>
      <c r="S6" s="37"/>
      <c r="T6" s="38">
        <v>4000279</v>
      </c>
      <c r="U6" s="37"/>
      <c r="V6" s="38">
        <v>5232591</v>
      </c>
      <c r="W6" s="37"/>
      <c r="X6" s="38">
        <v>5019669</v>
      </c>
      <c r="Y6" s="37"/>
      <c r="Z6" s="38">
        <v>3751456</v>
      </c>
      <c r="AA6" s="38"/>
      <c r="AB6" s="38">
        <v>2862234</v>
      </c>
      <c r="AC6" s="44"/>
      <c r="AD6" s="38">
        <v>3015918</v>
      </c>
      <c r="AE6" s="91"/>
      <c r="AF6" s="38">
        <v>315570</v>
      </c>
    </row>
    <row r="7" spans="2:32" ht="15.75">
      <c r="B7" s="113"/>
      <c r="C7" s="18"/>
      <c r="D7" s="9"/>
      <c r="E7" s="18"/>
      <c r="F7" s="9"/>
      <c r="G7" s="18"/>
      <c r="H7" s="9"/>
      <c r="I7" s="18"/>
      <c r="J7" s="9"/>
      <c r="K7" s="18"/>
      <c r="L7" s="9"/>
      <c r="M7" s="18"/>
      <c r="N7" s="9"/>
      <c r="O7" s="18"/>
      <c r="P7" s="9"/>
      <c r="Q7" s="18"/>
      <c r="R7" s="9"/>
      <c r="S7" s="18"/>
      <c r="T7" s="9"/>
      <c r="U7" s="18"/>
      <c r="V7" s="9"/>
      <c r="W7" s="18"/>
      <c r="X7" s="9"/>
      <c r="Y7" s="18"/>
      <c r="Z7" s="9"/>
      <c r="AA7" s="6"/>
      <c r="AB7" s="9"/>
      <c r="AC7" s="6"/>
      <c r="AD7" s="9"/>
      <c r="AE7" s="6"/>
      <c r="AF7" s="9"/>
    </row>
    <row r="8" spans="2:32" ht="15.75">
      <c r="B8" s="17"/>
      <c r="C8" s="37"/>
      <c r="D8" s="38"/>
      <c r="E8" s="37"/>
      <c r="F8" s="38"/>
      <c r="G8" s="37"/>
      <c r="H8" s="38"/>
      <c r="I8" s="37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38"/>
      <c r="AB8" s="38"/>
      <c r="AC8" s="44"/>
      <c r="AD8" s="38"/>
      <c r="AE8" s="91"/>
      <c r="AF8" s="38"/>
    </row>
    <row r="9" spans="2:32" ht="15.75">
      <c r="B9" s="19" t="s">
        <v>18</v>
      </c>
      <c r="C9" s="37"/>
      <c r="D9" s="51">
        <v>604474</v>
      </c>
      <c r="E9" s="37"/>
      <c r="F9" s="51">
        <v>577161</v>
      </c>
      <c r="G9" s="37"/>
      <c r="H9" s="51">
        <v>393266</v>
      </c>
      <c r="I9" s="37"/>
      <c r="J9" s="51">
        <v>483135</v>
      </c>
      <c r="K9" s="37"/>
      <c r="L9" s="51">
        <v>676715</v>
      </c>
      <c r="M9" s="37"/>
      <c r="N9" s="51">
        <v>636215</v>
      </c>
      <c r="O9" s="37"/>
      <c r="P9" s="51">
        <v>413493</v>
      </c>
      <c r="Q9" s="37"/>
      <c r="R9" s="51">
        <v>352709</v>
      </c>
      <c r="S9" s="37"/>
      <c r="T9" s="51">
        <v>298323</v>
      </c>
      <c r="U9" s="37"/>
      <c r="V9" s="51">
        <v>385793</v>
      </c>
      <c r="W9" s="37"/>
      <c r="X9" s="51">
        <v>381640</v>
      </c>
      <c r="Y9" s="37"/>
      <c r="Z9" s="51">
        <v>358155</v>
      </c>
      <c r="AA9" s="51"/>
      <c r="AB9" s="51">
        <v>327702</v>
      </c>
      <c r="AC9" s="44"/>
      <c r="AD9" s="38">
        <v>346839</v>
      </c>
      <c r="AE9" s="91"/>
      <c r="AF9" s="38">
        <v>77937</v>
      </c>
    </row>
    <row r="10" spans="2:32" ht="15.75">
      <c r="B10" s="29" t="s">
        <v>27</v>
      </c>
      <c r="C10" s="18"/>
      <c r="D10" s="28">
        <f>D9/D6</f>
        <v>0.08584238433110995</v>
      </c>
      <c r="E10" s="18"/>
      <c r="F10" s="28">
        <f>F9/F6</f>
        <v>0.07931868724474272</v>
      </c>
      <c r="G10" s="18"/>
      <c r="H10" s="28">
        <f>H9/H6</f>
        <v>0.05666812203792323</v>
      </c>
      <c r="I10" s="18"/>
      <c r="J10" s="28">
        <f>J9/J6</f>
        <v>0.07108200424077678</v>
      </c>
      <c r="K10" s="18"/>
      <c r="L10" s="28">
        <f>L9/L6</f>
        <v>0.11617706110997708</v>
      </c>
      <c r="M10" s="18"/>
      <c r="N10" s="28">
        <f>N9/N6</f>
        <v>0.12218000712091771</v>
      </c>
      <c r="O10" s="18"/>
      <c r="P10" s="28">
        <f>P9/P6</f>
        <v>0.08671024970248549</v>
      </c>
      <c r="Q10" s="18"/>
      <c r="R10" s="28">
        <f>R9/R6</f>
        <v>0.07747138277508284</v>
      </c>
      <c r="S10" s="18"/>
      <c r="T10" s="28">
        <f>T9/T6</f>
        <v>0.0745755483555022</v>
      </c>
      <c r="U10" s="18"/>
      <c r="V10" s="28">
        <f>V9/V6</f>
        <v>0.07372886587161122</v>
      </c>
      <c r="W10" s="18"/>
      <c r="X10" s="28">
        <f>X9/X6</f>
        <v>0.0760289174445566</v>
      </c>
      <c r="Y10" s="18"/>
      <c r="Z10" s="28">
        <f>Z9/Z6</f>
        <v>0.09547093181953886</v>
      </c>
      <c r="AA10" s="6"/>
      <c r="AB10" s="28">
        <f>AB9/AB6</f>
        <v>0.11449168726246702</v>
      </c>
      <c r="AC10" s="6"/>
      <c r="AD10" s="28">
        <f>AD9/AD6</f>
        <v>0.11500279516883416</v>
      </c>
      <c r="AE10" s="6"/>
      <c r="AF10" s="28">
        <f>AF9/AF6</f>
        <v>0.24697214564122064</v>
      </c>
    </row>
    <row r="11" spans="2:32" ht="15.75">
      <c r="B11" s="25"/>
      <c r="C11" s="18"/>
      <c r="D11" s="9"/>
      <c r="E11" s="18"/>
      <c r="F11" s="9"/>
      <c r="G11" s="18"/>
      <c r="H11" s="9"/>
      <c r="I11" s="18"/>
      <c r="J11" s="9"/>
      <c r="K11" s="18"/>
      <c r="L11" s="9"/>
      <c r="M11" s="18"/>
      <c r="N11" s="9"/>
      <c r="O11" s="18"/>
      <c r="P11" s="9"/>
      <c r="Q11" s="18"/>
      <c r="R11" s="9"/>
      <c r="S11" s="18"/>
      <c r="T11" s="9"/>
      <c r="U11" s="18"/>
      <c r="V11" s="9"/>
      <c r="W11" s="18"/>
      <c r="X11" s="9"/>
      <c r="Y11" s="18"/>
      <c r="Z11" s="9"/>
      <c r="AA11" s="6"/>
      <c r="AB11" s="9"/>
      <c r="AC11" s="6"/>
      <c r="AD11" s="9"/>
      <c r="AE11" s="6"/>
      <c r="AF11" s="9"/>
    </row>
    <row r="12" spans="2:32" ht="15.75">
      <c r="B12" s="19"/>
      <c r="C12" s="37"/>
      <c r="D12" s="38"/>
      <c r="E12" s="37"/>
      <c r="F12" s="38"/>
      <c r="G12" s="37"/>
      <c r="H12" s="38"/>
      <c r="I12" s="37"/>
      <c r="J12" s="38"/>
      <c r="K12" s="37"/>
      <c r="L12" s="38"/>
      <c r="M12" s="37"/>
      <c r="N12" s="38"/>
      <c r="O12" s="37"/>
      <c r="P12" s="38"/>
      <c r="Q12" s="37"/>
      <c r="R12" s="38"/>
      <c r="S12" s="37"/>
      <c r="T12" s="38"/>
      <c r="U12" s="37"/>
      <c r="V12" s="38"/>
      <c r="W12" s="37"/>
      <c r="X12" s="38"/>
      <c r="Y12" s="37"/>
      <c r="Z12" s="38"/>
      <c r="AA12" s="38"/>
      <c r="AB12" s="38"/>
      <c r="AC12" s="44"/>
      <c r="AD12" s="38"/>
      <c r="AE12" s="91"/>
      <c r="AF12" s="38"/>
    </row>
    <row r="13" spans="2:32" ht="15.75">
      <c r="B13" s="33" t="s">
        <v>30</v>
      </c>
      <c r="C13" s="33"/>
      <c r="D13" s="38">
        <v>418593</v>
      </c>
      <c r="E13" s="33"/>
      <c r="F13" s="38">
        <v>353967</v>
      </c>
      <c r="G13" s="33"/>
      <c r="H13" s="38">
        <v>190374</v>
      </c>
      <c r="I13" s="33"/>
      <c r="J13" s="38">
        <v>261119</v>
      </c>
      <c r="K13" s="33"/>
      <c r="L13" s="38">
        <v>503962</v>
      </c>
      <c r="M13" s="33"/>
      <c r="N13" s="38">
        <v>428908</v>
      </c>
      <c r="O13" s="33"/>
      <c r="P13" s="38">
        <v>247810</v>
      </c>
      <c r="Q13" s="33"/>
      <c r="R13" s="38">
        <v>201570</v>
      </c>
      <c r="S13" s="33"/>
      <c r="T13" s="38">
        <v>130390</v>
      </c>
      <c r="U13" s="33"/>
      <c r="V13" s="38">
        <v>194337</v>
      </c>
      <c r="W13" s="33"/>
      <c r="X13" s="38">
        <v>280280</v>
      </c>
      <c r="Y13" s="33"/>
      <c r="Z13" s="38">
        <v>213687</v>
      </c>
      <c r="AA13" s="38"/>
      <c r="AB13" s="38">
        <v>145143</v>
      </c>
      <c r="AD13" s="40">
        <v>188678</v>
      </c>
      <c r="AF13" s="40">
        <v>28751</v>
      </c>
    </row>
    <row r="14" spans="2:32" ht="15">
      <c r="B14" s="29" t="s">
        <v>27</v>
      </c>
      <c r="C14" s="6"/>
      <c r="D14" s="28">
        <f>D13/D6</f>
        <v>0.05944510629789256</v>
      </c>
      <c r="E14" s="6"/>
      <c r="F14" s="28">
        <f>F13/F6</f>
        <v>0.04864534812289785</v>
      </c>
      <c r="G14" s="6"/>
      <c r="H14" s="28">
        <f>H13/H6</f>
        <v>0.02743216312838536</v>
      </c>
      <c r="I14" s="6"/>
      <c r="J14" s="28">
        <f>J13/J6</f>
        <v>0.03841754761163524</v>
      </c>
      <c r="K14" s="6"/>
      <c r="L14" s="28">
        <f>L13/L6</f>
        <v>0.08651917582897715</v>
      </c>
      <c r="M14" s="6"/>
      <c r="N14" s="28">
        <f>N13/N6</f>
        <v>0.0823683542422272</v>
      </c>
      <c r="O14" s="6"/>
      <c r="P14" s="28">
        <f>P13/P6</f>
        <v>0.05196621703093627</v>
      </c>
      <c r="Q14" s="6"/>
      <c r="R14" s="28">
        <f>R13/R6</f>
        <v>0.0442741938140888</v>
      </c>
      <c r="S14" s="6"/>
      <c r="T14" s="28">
        <f>T13/T6</f>
        <v>0.032595226482952815</v>
      </c>
      <c r="U14" s="6"/>
      <c r="V14" s="28">
        <f>V13/V6</f>
        <v>0.03713972676251593</v>
      </c>
      <c r="W14" s="6"/>
      <c r="X14" s="28">
        <f>X13/X6</f>
        <v>0.05583635096258339</v>
      </c>
      <c r="Y14" s="6"/>
      <c r="Z14" s="28">
        <f>Z13/Z6</f>
        <v>0.05696108390982061</v>
      </c>
      <c r="AA14" s="6"/>
      <c r="AB14" s="28">
        <f>AB13/AB6</f>
        <v>0.05070969040267148</v>
      </c>
      <c r="AC14" s="6"/>
      <c r="AD14" s="28">
        <f>AD13/AD6</f>
        <v>0.06256071948905773</v>
      </c>
      <c r="AE14" s="6"/>
      <c r="AF14" s="28">
        <f>AF13/AF6</f>
        <v>0.09110815350001585</v>
      </c>
    </row>
    <row r="15" spans="2:32" ht="15.75">
      <c r="B15" s="9"/>
      <c r="C15" s="18"/>
      <c r="D15" s="9"/>
      <c r="E15" s="18"/>
      <c r="F15" s="9"/>
      <c r="G15" s="18"/>
      <c r="H15" s="9"/>
      <c r="I15" s="18"/>
      <c r="J15" s="9"/>
      <c r="K15" s="18"/>
      <c r="L15" s="9"/>
      <c r="M15" s="18"/>
      <c r="N15" s="9"/>
      <c r="O15" s="18"/>
      <c r="P15" s="9"/>
      <c r="Q15" s="18"/>
      <c r="R15" s="9"/>
      <c r="S15" s="18"/>
      <c r="T15" s="9"/>
      <c r="U15" s="18"/>
      <c r="V15" s="9"/>
      <c r="W15" s="18"/>
      <c r="X15" s="9"/>
      <c r="Y15" s="18"/>
      <c r="Z15" s="9"/>
      <c r="AA15" s="6"/>
      <c r="AB15" s="9"/>
      <c r="AC15" s="6"/>
      <c r="AD15" s="9"/>
      <c r="AE15" s="6"/>
      <c r="AF15" s="9"/>
    </row>
    <row r="16" spans="2:32" ht="15">
      <c r="B16" s="2"/>
      <c r="D16" s="38"/>
      <c r="F16" s="38"/>
      <c r="H16" s="38"/>
      <c r="J16" s="38"/>
      <c r="L16" s="38"/>
      <c r="N16" s="38"/>
      <c r="P16" s="38"/>
      <c r="R16" s="38"/>
      <c r="T16" s="38"/>
      <c r="V16" s="38"/>
      <c r="X16" s="38"/>
      <c r="Z16" s="38"/>
      <c r="AA16" s="38"/>
      <c r="AB16" s="38"/>
      <c r="AD16" s="40"/>
      <c r="AF16" s="40"/>
    </row>
    <row r="17" spans="2:32" ht="15.75">
      <c r="B17" s="37" t="s">
        <v>19</v>
      </c>
      <c r="C17" s="37"/>
      <c r="D17" s="38">
        <v>1143813</v>
      </c>
      <c r="E17" s="37"/>
      <c r="F17" s="38">
        <v>405842</v>
      </c>
      <c r="G17" s="37"/>
      <c r="H17" s="38">
        <v>309534</v>
      </c>
      <c r="I17" s="37"/>
      <c r="J17" s="38">
        <v>396764</v>
      </c>
      <c r="K17" s="37"/>
      <c r="L17" s="38">
        <v>547710</v>
      </c>
      <c r="M17" s="37"/>
      <c r="N17" s="38">
        <v>467089</v>
      </c>
      <c r="O17" s="37"/>
      <c r="P17" s="38">
        <v>258909</v>
      </c>
      <c r="Q17" s="37"/>
      <c r="R17" s="38">
        <v>195919</v>
      </c>
      <c r="S17" s="37"/>
      <c r="T17" s="38">
        <v>332273</v>
      </c>
      <c r="U17" s="37"/>
      <c r="V17" s="38">
        <v>145247</v>
      </c>
      <c r="W17" s="37"/>
      <c r="X17" s="38">
        <v>154928</v>
      </c>
      <c r="Y17" s="37"/>
      <c r="Z17" s="38">
        <v>270881</v>
      </c>
      <c r="AA17" s="38"/>
      <c r="AB17" s="38">
        <v>172494</v>
      </c>
      <c r="AC17" s="44"/>
      <c r="AD17" s="38">
        <v>153865</v>
      </c>
      <c r="AE17" s="91"/>
      <c r="AF17" s="38">
        <v>28121</v>
      </c>
    </row>
    <row r="18" spans="2:32" ht="15.75">
      <c r="B18" s="29" t="s">
        <v>27</v>
      </c>
      <c r="C18" s="18"/>
      <c r="D18" s="28">
        <f>D17/D6</f>
        <v>0.16243483615328347</v>
      </c>
      <c r="E18" s="18"/>
      <c r="F18" s="28">
        <f>F17/F6</f>
        <v>0.05577448003032234</v>
      </c>
      <c r="G18" s="18"/>
      <c r="H18" s="28">
        <f>H17/H6</f>
        <v>0.04460266203253403</v>
      </c>
      <c r="I18" s="18"/>
      <c r="J18" s="28">
        <f>J17/J6</f>
        <v>0.058374533682278365</v>
      </c>
      <c r="K18" s="18"/>
      <c r="L18" s="28">
        <f>L17/L6</f>
        <v>0.09402974389594666</v>
      </c>
      <c r="M18" s="18"/>
      <c r="N18" s="28">
        <f>N17/N6</f>
        <v>0.08970071020975981</v>
      </c>
      <c r="O18" s="18"/>
      <c r="P18" s="28">
        <f>P17/P6</f>
        <v>0.05429369793496097</v>
      </c>
      <c r="Q18" s="18"/>
      <c r="R18" s="28">
        <f>R17/R6</f>
        <v>0.04303297007422962</v>
      </c>
      <c r="S18" s="18"/>
      <c r="T18" s="28">
        <f>T17/T6</f>
        <v>0.08306245639366654</v>
      </c>
      <c r="U18" s="18"/>
      <c r="V18" s="28">
        <f>V17/V6</f>
        <v>0.027758141234428605</v>
      </c>
      <c r="W18" s="18"/>
      <c r="X18" s="28">
        <f>X17/X6</f>
        <v>0.030864186463290706</v>
      </c>
      <c r="Y18" s="18"/>
      <c r="Z18" s="28">
        <f>Z17/Z6</f>
        <v>0.07220689780181348</v>
      </c>
      <c r="AA18" s="6"/>
      <c r="AB18" s="28">
        <f>AB17/AB6</f>
        <v>0.060265512882594505</v>
      </c>
      <c r="AC18" s="27"/>
      <c r="AD18" s="28">
        <f>AD17/AD6</f>
        <v>0.05101763376855737</v>
      </c>
      <c r="AE18" s="6"/>
      <c r="AF18" s="28">
        <f>AF17/AF6</f>
        <v>0.08911176601071077</v>
      </c>
    </row>
    <row r="19" spans="2:32" ht="15.75">
      <c r="B19" s="9"/>
      <c r="C19" s="18"/>
      <c r="D19" s="9"/>
      <c r="E19" s="18"/>
      <c r="F19" s="9"/>
      <c r="G19" s="18"/>
      <c r="H19" s="9"/>
      <c r="I19" s="18"/>
      <c r="J19" s="9"/>
      <c r="K19" s="18"/>
      <c r="L19" s="9"/>
      <c r="M19" s="18"/>
      <c r="N19" s="9"/>
      <c r="O19" s="18"/>
      <c r="P19" s="9"/>
      <c r="Q19" s="18"/>
      <c r="R19" s="9"/>
      <c r="S19" s="18"/>
      <c r="T19" s="9"/>
      <c r="U19" s="18"/>
      <c r="V19" s="9"/>
      <c r="W19" s="18"/>
      <c r="X19" s="9"/>
      <c r="Y19" s="18"/>
      <c r="Z19" s="9"/>
      <c r="AA19" s="6"/>
      <c r="AB19" s="9"/>
      <c r="AC19" s="6"/>
      <c r="AD19" s="9"/>
      <c r="AE19" s="6"/>
      <c r="AF19" s="9"/>
    </row>
    <row r="20" spans="2:32" ht="15.75">
      <c r="B20" s="2"/>
      <c r="C20" s="37"/>
      <c r="D20" s="38"/>
      <c r="E20" s="37"/>
      <c r="F20" s="3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  <c r="Y20" s="37"/>
      <c r="Z20" s="38"/>
      <c r="AA20" s="38"/>
      <c r="AB20" s="38"/>
      <c r="AC20" s="44"/>
      <c r="AD20" s="38"/>
      <c r="AE20" s="91"/>
      <c r="AF20" s="38"/>
    </row>
    <row r="21" spans="2:32" ht="15.75">
      <c r="B21" s="19" t="s">
        <v>28</v>
      </c>
      <c r="C21" s="37"/>
      <c r="D21" s="38">
        <v>979633</v>
      </c>
      <c r="E21" s="37"/>
      <c r="F21" s="38">
        <v>310541</v>
      </c>
      <c r="G21" s="37"/>
      <c r="H21" s="38">
        <v>232723</v>
      </c>
      <c r="I21" s="37"/>
      <c r="J21" s="38">
        <v>321602</v>
      </c>
      <c r="K21" s="37"/>
      <c r="L21" s="38">
        <v>449835</v>
      </c>
      <c r="M21" s="37"/>
      <c r="N21" s="38">
        <v>381916</v>
      </c>
      <c r="O21" s="37"/>
      <c r="P21" s="38">
        <v>208008</v>
      </c>
      <c r="Q21" s="37"/>
      <c r="R21" s="38">
        <v>156069</v>
      </c>
      <c r="S21" s="37"/>
      <c r="T21" s="38">
        <v>304337</v>
      </c>
      <c r="U21" s="37"/>
      <c r="V21" s="38">
        <v>112249</v>
      </c>
      <c r="W21" s="37"/>
      <c r="X21" s="38">
        <v>132732</v>
      </c>
      <c r="Y21" s="37"/>
      <c r="Z21" s="38">
        <v>226283</v>
      </c>
      <c r="AA21" s="38"/>
      <c r="AB21" s="38">
        <v>134433</v>
      </c>
      <c r="AC21" s="44"/>
      <c r="AD21" s="38">
        <v>117847</v>
      </c>
      <c r="AE21" s="91"/>
      <c r="AF21" s="38">
        <v>27018</v>
      </c>
    </row>
    <row r="22" spans="2:32" ht="15">
      <c r="B22" s="29" t="s">
        <v>27</v>
      </c>
      <c r="C22" s="6"/>
      <c r="D22" s="28">
        <f>(D21/D6)</f>
        <v>0.13911935416484122</v>
      </c>
      <c r="E22" s="6"/>
      <c r="F22" s="28">
        <f>(F21/F6)</f>
        <v>0.04267735424893513</v>
      </c>
      <c r="G22" s="6"/>
      <c r="H22" s="28">
        <f>(H21/H6)</f>
        <v>0.03353449157829969</v>
      </c>
      <c r="I22" s="6"/>
      <c r="J22" s="28">
        <f>(J21/J6)</f>
        <v>0.04731620505209164</v>
      </c>
      <c r="K22" s="6"/>
      <c r="L22" s="28">
        <f>(L21/L6)</f>
        <v>0.07722676205552786</v>
      </c>
      <c r="M22" s="6"/>
      <c r="N22" s="28">
        <f>(N21/N6)</f>
        <v>0.0733439161283409</v>
      </c>
      <c r="O22" s="6"/>
      <c r="P22" s="28">
        <f>(P21/P6)</f>
        <v>0.043619663743073286</v>
      </c>
      <c r="Q22" s="6"/>
      <c r="R22" s="28">
        <f>(R21/R6)</f>
        <v>0.03428004739976696</v>
      </c>
      <c r="S22" s="6"/>
      <c r="T22" s="28">
        <f>(T21/T6)</f>
        <v>0.07607894349369132</v>
      </c>
      <c r="U22" s="6"/>
      <c r="V22" s="28">
        <f>(V21/V6)</f>
        <v>0.02145189639320176</v>
      </c>
      <c r="W22" s="6"/>
      <c r="X22" s="28">
        <f>(X21/X6)</f>
        <v>0.02644238096177258</v>
      </c>
      <c r="Y22" s="6"/>
      <c r="Z22" s="28">
        <f>(Z21/Z6)</f>
        <v>0.0603187135874711</v>
      </c>
      <c r="AA22" s="23"/>
      <c r="AB22" s="28">
        <f>(AB21/AB6)</f>
        <v>0.04696785797387635</v>
      </c>
      <c r="AC22" s="23"/>
      <c r="AD22" s="28">
        <f>(AD21/AD6)</f>
        <v>0.039075001376032106</v>
      </c>
      <c r="AE22" s="23"/>
      <c r="AF22" s="28">
        <f>(AF21/AF6)</f>
        <v>0.08561650346991159</v>
      </c>
    </row>
    <row r="23" spans="2:32" ht="15.75">
      <c r="B23" s="9"/>
      <c r="C23" s="18"/>
      <c r="D23" s="9"/>
      <c r="E23" s="18"/>
      <c r="F23" s="9"/>
      <c r="G23" s="18"/>
      <c r="H23" s="9"/>
      <c r="I23" s="18"/>
      <c r="J23" s="9"/>
      <c r="K23" s="18"/>
      <c r="L23" s="9"/>
      <c r="M23" s="18"/>
      <c r="N23" s="9"/>
      <c r="O23" s="18"/>
      <c r="P23" s="9"/>
      <c r="Q23" s="18"/>
      <c r="R23" s="9"/>
      <c r="S23" s="18"/>
      <c r="T23" s="9"/>
      <c r="U23" s="18"/>
      <c r="V23" s="9"/>
      <c r="W23" s="18"/>
      <c r="X23" s="9"/>
      <c r="Y23" s="18"/>
      <c r="Z23" s="9"/>
      <c r="AA23" s="6"/>
      <c r="AB23" s="9"/>
      <c r="AC23" s="6"/>
      <c r="AD23" s="9"/>
      <c r="AE23" s="6"/>
      <c r="AF23" s="9"/>
    </row>
    <row r="25" spans="2:32" ht="15.75">
      <c r="B25" s="36" t="s">
        <v>32</v>
      </c>
      <c r="C25" s="37"/>
      <c r="D25" s="38">
        <v>107463</v>
      </c>
      <c r="E25" s="37"/>
      <c r="F25" s="38">
        <v>120762</v>
      </c>
      <c r="G25" s="37"/>
      <c r="H25" s="38">
        <v>92796</v>
      </c>
      <c r="I25" s="37"/>
      <c r="J25" s="38">
        <v>97134</v>
      </c>
      <c r="K25" s="37"/>
      <c r="L25" s="38">
        <v>56055</v>
      </c>
      <c r="M25" s="37"/>
      <c r="N25" s="38">
        <v>67739</v>
      </c>
      <c r="O25" s="37"/>
      <c r="P25" s="38">
        <v>85060</v>
      </c>
      <c r="Q25" s="37"/>
      <c r="R25" s="38">
        <v>30771</v>
      </c>
      <c r="S25" s="37"/>
      <c r="T25" s="38">
        <v>17651</v>
      </c>
      <c r="U25" s="37"/>
      <c r="V25" s="38">
        <v>99283</v>
      </c>
      <c r="W25" s="37"/>
      <c r="X25" s="38">
        <v>273770</v>
      </c>
      <c r="Y25" s="37"/>
      <c r="Z25" s="38">
        <v>34978</v>
      </c>
      <c r="AA25" s="38"/>
      <c r="AB25" s="38">
        <v>580514</v>
      </c>
      <c r="AC25" s="44"/>
      <c r="AD25" s="38">
        <v>41596</v>
      </c>
      <c r="AE25" s="91"/>
      <c r="AF25" s="38">
        <v>1679</v>
      </c>
    </row>
    <row r="26" spans="2:32" ht="15.75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9"/>
      <c r="AE26" s="96"/>
      <c r="AF26" s="39"/>
    </row>
    <row r="27" spans="2:32" ht="15.75">
      <c r="B27" s="31" t="s">
        <v>6</v>
      </c>
      <c r="C27" s="20"/>
      <c r="D27" s="7"/>
      <c r="E27" s="20"/>
      <c r="F27" s="7"/>
      <c r="G27" s="20"/>
      <c r="H27" s="7"/>
      <c r="I27" s="20"/>
      <c r="J27" s="7"/>
      <c r="K27" s="20"/>
      <c r="L27" s="7"/>
      <c r="M27" s="20"/>
      <c r="N27" s="7"/>
      <c r="O27" s="20"/>
      <c r="P27" s="7"/>
      <c r="Q27" s="20"/>
      <c r="R27" s="7"/>
      <c r="S27" s="20"/>
      <c r="T27" s="7"/>
      <c r="U27" s="20"/>
      <c r="V27" s="7"/>
      <c r="W27" s="20"/>
      <c r="X27" s="7"/>
      <c r="Y27" s="20"/>
      <c r="Z27" s="7"/>
      <c r="AA27" s="20"/>
      <c r="AB27" s="7"/>
      <c r="AC27" s="20"/>
      <c r="AD27" s="7"/>
      <c r="AE27" s="97"/>
      <c r="AF27" s="7"/>
    </row>
    <row r="28" spans="2:32" ht="15.75">
      <c r="B28" s="16" t="s">
        <v>11</v>
      </c>
      <c r="C28" s="34"/>
      <c r="D28" s="82">
        <v>2021</v>
      </c>
      <c r="E28" s="34"/>
      <c r="F28" s="82">
        <v>2020</v>
      </c>
      <c r="G28" s="34"/>
      <c r="H28" s="82">
        <v>2019</v>
      </c>
      <c r="I28" s="34"/>
      <c r="J28" s="82">
        <v>2018</v>
      </c>
      <c r="K28" s="34"/>
      <c r="L28" s="82">
        <f>L4</f>
        <v>2017</v>
      </c>
      <c r="M28" s="34"/>
      <c r="N28" s="82">
        <f>N4</f>
        <v>2016</v>
      </c>
      <c r="O28" s="34"/>
      <c r="P28" s="82">
        <f>P4</f>
        <v>2015</v>
      </c>
      <c r="Q28" s="34"/>
      <c r="R28" s="82">
        <f>R4</f>
        <v>2014</v>
      </c>
      <c r="S28" s="83"/>
      <c r="T28" s="82">
        <f>T4</f>
        <v>2013</v>
      </c>
      <c r="U28" s="83"/>
      <c r="V28" s="82">
        <f>V4</f>
        <v>2012</v>
      </c>
      <c r="W28" s="83"/>
      <c r="X28" s="82">
        <f>X4</f>
        <v>2011</v>
      </c>
      <c r="Y28" s="83"/>
      <c r="Z28" s="82">
        <f>Z4</f>
        <v>2010</v>
      </c>
      <c r="AA28" s="83"/>
      <c r="AB28" s="82">
        <f>AB4</f>
        <v>2009</v>
      </c>
      <c r="AC28" s="83"/>
      <c r="AD28" s="82">
        <f>AD4</f>
        <v>2008</v>
      </c>
      <c r="AE28" s="89"/>
      <c r="AF28" s="82">
        <v>2007</v>
      </c>
    </row>
    <row r="29" spans="2:32" ht="15.75">
      <c r="B29" s="24" t="s">
        <v>7</v>
      </c>
      <c r="C29" s="34"/>
      <c r="D29" s="47">
        <v>1383624</v>
      </c>
      <c r="E29" s="34"/>
      <c r="F29" s="47">
        <v>1925166</v>
      </c>
      <c r="G29" s="34"/>
      <c r="H29" s="47">
        <v>1790218</v>
      </c>
      <c r="I29" s="34"/>
      <c r="J29" s="47">
        <v>1458014</v>
      </c>
      <c r="K29" s="34"/>
      <c r="L29" s="47">
        <v>1447596</v>
      </c>
      <c r="M29" s="34"/>
      <c r="N29" s="47">
        <v>1387569</v>
      </c>
      <c r="O29" s="34"/>
      <c r="P29" s="47">
        <v>1316650</v>
      </c>
      <c r="Q29" s="34"/>
      <c r="R29" s="47">
        <v>1199133</v>
      </c>
      <c r="S29" s="34"/>
      <c r="T29" s="47">
        <v>1154673</v>
      </c>
      <c r="U29" s="34"/>
      <c r="V29" s="47">
        <v>1256112</v>
      </c>
      <c r="W29" s="34"/>
      <c r="X29" s="47">
        <v>1336740</v>
      </c>
      <c r="Y29" s="34"/>
      <c r="Z29" s="47">
        <v>1288055</v>
      </c>
      <c r="AA29" s="47"/>
      <c r="AB29" s="47">
        <v>1161048</v>
      </c>
      <c r="AC29" s="47"/>
      <c r="AD29" s="47">
        <v>704812</v>
      </c>
      <c r="AE29" s="99"/>
      <c r="AF29" s="47">
        <v>638094</v>
      </c>
    </row>
    <row r="30" spans="2:32" ht="15.75">
      <c r="B30" s="24" t="s">
        <v>8</v>
      </c>
      <c r="C30" s="34"/>
      <c r="D30" s="40">
        <v>4604684</v>
      </c>
      <c r="E30" s="34"/>
      <c r="F30" s="40">
        <v>3490317</v>
      </c>
      <c r="G30" s="34"/>
      <c r="H30" s="40">
        <v>3203906</v>
      </c>
      <c r="I30" s="34"/>
      <c r="J30" s="40">
        <v>2919625</v>
      </c>
      <c r="K30" s="34"/>
      <c r="L30" s="40">
        <v>3405686</v>
      </c>
      <c r="M30" s="34"/>
      <c r="N30" s="40">
        <v>3232437</v>
      </c>
      <c r="O30" s="34"/>
      <c r="P30" s="40">
        <v>2625013</v>
      </c>
      <c r="Q30" s="34"/>
      <c r="R30" s="40">
        <v>2115395</v>
      </c>
      <c r="S30" s="34"/>
      <c r="T30" s="40">
        <v>2080300</v>
      </c>
      <c r="U30" s="34"/>
      <c r="V30" s="40">
        <v>1820607</v>
      </c>
      <c r="W30" s="34"/>
      <c r="X30" s="40">
        <v>2481890</v>
      </c>
      <c r="Y30" s="34"/>
      <c r="Z30" s="40">
        <v>2570896</v>
      </c>
      <c r="AA30" s="40"/>
      <c r="AB30" s="40">
        <v>1718791</v>
      </c>
      <c r="AD30" s="38">
        <v>1661133</v>
      </c>
      <c r="AF30" s="38">
        <v>176620</v>
      </c>
    </row>
    <row r="31" spans="2:32" ht="15.75">
      <c r="B31" s="24" t="s">
        <v>9</v>
      </c>
      <c r="C31" s="34"/>
      <c r="D31" s="47">
        <v>2379932</v>
      </c>
      <c r="E31" s="34"/>
      <c r="F31" s="47">
        <v>1648390</v>
      </c>
      <c r="G31" s="34"/>
      <c r="H31" s="47">
        <v>1182654</v>
      </c>
      <c r="I31" s="34"/>
      <c r="J31" s="47">
        <v>1159595</v>
      </c>
      <c r="K31" s="34"/>
      <c r="L31" s="47">
        <v>1680371</v>
      </c>
      <c r="M31" s="34"/>
      <c r="N31" s="47">
        <v>2272110</v>
      </c>
      <c r="O31" s="34"/>
      <c r="P31" s="47">
        <v>1983136</v>
      </c>
      <c r="Q31" s="34"/>
      <c r="R31" s="47">
        <v>1403970</v>
      </c>
      <c r="S31" s="34"/>
      <c r="T31" s="47">
        <v>1112254</v>
      </c>
      <c r="U31" s="34"/>
      <c r="V31" s="47">
        <v>1041548</v>
      </c>
      <c r="W31" s="34"/>
      <c r="X31" s="47">
        <v>1569995</v>
      </c>
      <c r="Y31" s="34"/>
      <c r="Z31" s="47">
        <v>1754999</v>
      </c>
      <c r="AA31" s="47"/>
      <c r="AB31" s="47">
        <v>1007709</v>
      </c>
      <c r="AC31" s="47"/>
      <c r="AD31" s="47">
        <v>649975</v>
      </c>
      <c r="AE31" s="99"/>
      <c r="AF31" s="47">
        <v>17704</v>
      </c>
    </row>
    <row r="32" spans="2:32" ht="15.75">
      <c r="B32" s="8" t="s">
        <v>10</v>
      </c>
      <c r="C32" s="33"/>
      <c r="D32" s="45">
        <f>D30+D29</f>
        <v>5988308</v>
      </c>
      <c r="E32" s="33"/>
      <c r="F32" s="45">
        <f>F30+F29</f>
        <v>5415483</v>
      </c>
      <c r="G32" s="33"/>
      <c r="H32" s="45">
        <f>H30+H29</f>
        <v>4994124</v>
      </c>
      <c r="I32" s="33"/>
      <c r="J32" s="45">
        <f>J30+J29</f>
        <v>4377639</v>
      </c>
      <c r="K32" s="33"/>
      <c r="L32" s="45">
        <f>L30+L29</f>
        <v>4853282</v>
      </c>
      <c r="M32" s="33"/>
      <c r="N32" s="45">
        <f>N30+N29</f>
        <v>4620006</v>
      </c>
      <c r="O32" s="33"/>
      <c r="P32" s="45">
        <f>P30+P29</f>
        <v>3941663</v>
      </c>
      <c r="Q32" s="33"/>
      <c r="R32" s="45">
        <f>R30+R29</f>
        <v>3314528</v>
      </c>
      <c r="S32" s="33"/>
      <c r="T32" s="45">
        <f>T30+T29</f>
        <v>3234973</v>
      </c>
      <c r="U32" s="33"/>
      <c r="V32" s="45">
        <v>3076719</v>
      </c>
      <c r="W32" s="33"/>
      <c r="X32" s="45">
        <v>3818630</v>
      </c>
      <c r="Y32" s="33"/>
      <c r="Z32" s="45">
        <v>3858951</v>
      </c>
      <c r="AA32" s="45"/>
      <c r="AB32" s="45">
        <v>2879839</v>
      </c>
      <c r="AC32" s="33"/>
      <c r="AD32" s="45">
        <v>2365945</v>
      </c>
      <c r="AE32" s="100"/>
      <c r="AF32" s="45">
        <v>814714</v>
      </c>
    </row>
    <row r="33" spans="2:32" ht="15">
      <c r="B33" s="1"/>
      <c r="D33" s="40"/>
      <c r="F33" s="40"/>
      <c r="H33" s="40"/>
      <c r="J33" s="40"/>
      <c r="L33" s="40"/>
      <c r="N33" s="40"/>
      <c r="P33" s="40"/>
      <c r="R33" s="40"/>
      <c r="T33" s="40"/>
      <c r="V33" s="40"/>
      <c r="X33" s="40"/>
      <c r="Z33" s="40"/>
      <c r="AA33" s="40"/>
      <c r="AB33" s="40"/>
      <c r="AD33" s="40"/>
      <c r="AF33" s="40"/>
    </row>
    <row r="34" spans="2:32" ht="15.75">
      <c r="B34" s="33" t="s">
        <v>13</v>
      </c>
      <c r="C34" s="33"/>
      <c r="D34" s="45">
        <v>1047860</v>
      </c>
      <c r="E34" s="33"/>
      <c r="F34" s="45">
        <v>870058</v>
      </c>
      <c r="G34" s="33"/>
      <c r="H34" s="45">
        <v>678401</v>
      </c>
      <c r="I34" s="33"/>
      <c r="J34" s="45">
        <v>606574</v>
      </c>
      <c r="K34" s="33"/>
      <c r="L34" s="45">
        <v>734176</v>
      </c>
      <c r="M34" s="33"/>
      <c r="N34" s="45">
        <v>668574</v>
      </c>
      <c r="O34" s="33"/>
      <c r="P34" s="45">
        <v>494339</v>
      </c>
      <c r="Q34" s="33"/>
      <c r="R34" s="45">
        <v>442000</v>
      </c>
      <c r="S34" s="33"/>
      <c r="T34" s="45">
        <v>587835</v>
      </c>
      <c r="U34" s="33"/>
      <c r="V34" s="45">
        <v>380769</v>
      </c>
      <c r="W34" s="33"/>
      <c r="X34" s="45">
        <v>545324</v>
      </c>
      <c r="Y34" s="33"/>
      <c r="Z34" s="45">
        <v>642735</v>
      </c>
      <c r="AA34" s="45"/>
      <c r="AB34" s="45">
        <v>590312</v>
      </c>
      <c r="AC34" s="33"/>
      <c r="AD34" s="45">
        <v>595893</v>
      </c>
      <c r="AE34" s="100"/>
      <c r="AF34" s="45">
        <v>523764</v>
      </c>
    </row>
    <row r="35" spans="2:32" ht="15">
      <c r="B35" s="1" t="s">
        <v>12</v>
      </c>
      <c r="D35" s="40">
        <v>145848</v>
      </c>
      <c r="F35" s="40">
        <v>145848</v>
      </c>
      <c r="H35" s="40">
        <v>145848</v>
      </c>
      <c r="J35" s="40">
        <v>145848</v>
      </c>
      <c r="L35" s="40">
        <v>145848</v>
      </c>
      <c r="N35" s="40">
        <v>145848</v>
      </c>
      <c r="P35" s="40">
        <v>145848</v>
      </c>
      <c r="R35" s="40">
        <v>145848</v>
      </c>
      <c r="T35" s="40">
        <v>145848</v>
      </c>
      <c r="V35" s="40">
        <v>127650</v>
      </c>
      <c r="X35" s="40">
        <v>127650</v>
      </c>
      <c r="Z35" s="40">
        <v>127650</v>
      </c>
      <c r="AA35" s="40"/>
      <c r="AB35" s="40">
        <v>127650</v>
      </c>
      <c r="AD35" s="40">
        <v>127650</v>
      </c>
      <c r="AF35" s="40">
        <v>127650</v>
      </c>
    </row>
    <row r="36" spans="2:32" ht="15">
      <c r="B36" s="1"/>
      <c r="D36" s="40"/>
      <c r="F36" s="40"/>
      <c r="H36" s="40"/>
      <c r="J36" s="40"/>
      <c r="L36" s="40"/>
      <c r="N36" s="40"/>
      <c r="P36" s="40"/>
      <c r="R36" s="40"/>
      <c r="T36" s="40"/>
      <c r="V36" s="40"/>
      <c r="X36" s="40"/>
      <c r="Z36" s="40"/>
      <c r="AA36" s="40"/>
      <c r="AB36" s="40"/>
      <c r="AD36" s="40"/>
      <c r="AF36" s="40"/>
    </row>
    <row r="37" spans="2:32" ht="15.75">
      <c r="B37" s="33" t="s">
        <v>14</v>
      </c>
      <c r="C37" s="33"/>
      <c r="D37" s="45">
        <f>D38+D39</f>
        <v>4940448</v>
      </c>
      <c r="E37" s="33"/>
      <c r="F37" s="45">
        <f>F38+F39</f>
        <v>4545425</v>
      </c>
      <c r="G37" s="33"/>
      <c r="H37" s="45">
        <f>H38+H39</f>
        <v>4315723</v>
      </c>
      <c r="I37" s="33"/>
      <c r="J37" s="45">
        <f>J38+J39</f>
        <v>3771065</v>
      </c>
      <c r="K37" s="33"/>
      <c r="L37" s="45">
        <f>L38+L39</f>
        <v>4119106</v>
      </c>
      <c r="M37" s="33"/>
      <c r="N37" s="45">
        <f>N38+N39</f>
        <v>3951432</v>
      </c>
      <c r="O37" s="33"/>
      <c r="P37" s="45">
        <f>P38+P39</f>
        <v>3447324</v>
      </c>
      <c r="Q37" s="33"/>
      <c r="R37" s="45">
        <f>R38+R39</f>
        <v>2872528</v>
      </c>
      <c r="S37" s="33"/>
      <c r="T37" s="45">
        <f>T38+T39</f>
        <v>2647138</v>
      </c>
      <c r="U37" s="33"/>
      <c r="V37" s="45">
        <f>3076719-V34</f>
        <v>2695950</v>
      </c>
      <c r="W37" s="33"/>
      <c r="X37" s="45">
        <f>3818630-X34</f>
        <v>3273306</v>
      </c>
      <c r="Y37" s="33"/>
      <c r="Z37" s="45">
        <v>3216216</v>
      </c>
      <c r="AA37" s="45"/>
      <c r="AB37" s="45">
        <v>2289527</v>
      </c>
      <c r="AC37" s="33"/>
      <c r="AD37" s="45">
        <v>1770052</v>
      </c>
      <c r="AE37" s="100"/>
      <c r="AF37" s="45">
        <v>290950</v>
      </c>
    </row>
    <row r="38" spans="2:32" ht="15">
      <c r="B38" s="32" t="s">
        <v>16</v>
      </c>
      <c r="D38" s="40">
        <v>856635</v>
      </c>
      <c r="F38" s="40">
        <v>854942</v>
      </c>
      <c r="H38" s="40">
        <v>685524</v>
      </c>
      <c r="J38" s="40">
        <v>583886</v>
      </c>
      <c r="L38" s="40">
        <v>466678</v>
      </c>
      <c r="N38" s="40">
        <v>410118</v>
      </c>
      <c r="P38" s="40">
        <v>366594</v>
      </c>
      <c r="R38" s="40">
        <v>337566</v>
      </c>
      <c r="T38" s="40">
        <v>297909</v>
      </c>
      <c r="V38" s="40">
        <v>27740</v>
      </c>
      <c r="X38" s="40">
        <v>33652</v>
      </c>
      <c r="Z38" s="40">
        <v>11244</v>
      </c>
      <c r="AA38" s="40"/>
      <c r="AB38" s="40">
        <v>10660</v>
      </c>
      <c r="AD38" s="40">
        <v>20928</v>
      </c>
      <c r="AF38" s="40">
        <v>2768</v>
      </c>
    </row>
    <row r="39" spans="2:32" ht="15">
      <c r="B39" s="32" t="s">
        <v>15</v>
      </c>
      <c r="D39" s="40">
        <v>4083813</v>
      </c>
      <c r="F39" s="40">
        <v>3690483</v>
      </c>
      <c r="H39" s="40">
        <v>3630199</v>
      </c>
      <c r="J39" s="40">
        <v>3187179</v>
      </c>
      <c r="L39" s="40">
        <v>3652428</v>
      </c>
      <c r="N39" s="40">
        <v>3541314</v>
      </c>
      <c r="P39" s="40">
        <v>3080730</v>
      </c>
      <c r="R39" s="40">
        <v>2534962</v>
      </c>
      <c r="T39" s="40">
        <v>2349229</v>
      </c>
      <c r="V39" s="40">
        <v>1615954</v>
      </c>
      <c r="X39" s="40">
        <v>1792443</v>
      </c>
      <c r="Z39" s="40">
        <v>1678864</v>
      </c>
      <c r="AA39" s="40"/>
      <c r="AB39" s="40">
        <v>1237402</v>
      </c>
      <c r="AD39" s="40">
        <v>1292234</v>
      </c>
      <c r="AF39" s="40">
        <v>183031</v>
      </c>
    </row>
    <row r="40" ht="15">
      <c r="B40" s="1"/>
    </row>
    <row r="41" spans="2:32" ht="15">
      <c r="B41" s="32" t="s">
        <v>20</v>
      </c>
      <c r="D41" s="40">
        <v>25530098</v>
      </c>
      <c r="F41" s="40">
        <v>25530098</v>
      </c>
      <c r="H41" s="40">
        <v>25530098</v>
      </c>
      <c r="J41" s="40">
        <v>25530098</v>
      </c>
      <c r="L41" s="40">
        <v>25530098</v>
      </c>
      <c r="N41" s="40">
        <v>25530098</v>
      </c>
      <c r="P41" s="40">
        <v>25530098</v>
      </c>
      <c r="R41" s="40">
        <v>25530098</v>
      </c>
      <c r="T41" s="40">
        <v>25530098</v>
      </c>
      <c r="V41" s="40">
        <v>25530098</v>
      </c>
      <c r="X41" s="40">
        <v>25530098</v>
      </c>
      <c r="Z41" s="40">
        <v>25530098</v>
      </c>
      <c r="AA41" s="40"/>
      <c r="AB41" s="40">
        <v>25530098</v>
      </c>
      <c r="AD41" s="40">
        <v>25530098</v>
      </c>
      <c r="AF41" s="40">
        <v>25530098</v>
      </c>
    </row>
    <row r="42" spans="2:32" ht="15.75">
      <c r="B42" s="33" t="s">
        <v>21</v>
      </c>
      <c r="C42" s="33"/>
      <c r="D42" s="46">
        <f>D21*1000/D41</f>
        <v>38.37168976006281</v>
      </c>
      <c r="E42" s="33"/>
      <c r="F42" s="46">
        <f>F21*1000/F41</f>
        <v>12.163721424022736</v>
      </c>
      <c r="G42" s="33"/>
      <c r="H42" s="46">
        <f>H21*1000/H41</f>
        <v>9.115632850293014</v>
      </c>
      <c r="I42" s="33"/>
      <c r="J42" s="46">
        <f>J21*1000/J41</f>
        <v>12.59697475505186</v>
      </c>
      <c r="K42" s="33"/>
      <c r="L42" s="46">
        <f>L21*1000/L41</f>
        <v>17.619791353719048</v>
      </c>
      <c r="M42" s="33"/>
      <c r="N42" s="46">
        <f>N21*1000/N41</f>
        <v>14.959441205435247</v>
      </c>
      <c r="O42" s="33"/>
      <c r="P42" s="46">
        <f>P21*1000/P41</f>
        <v>8.147559793934203</v>
      </c>
      <c r="Q42" s="33"/>
      <c r="R42" s="46">
        <f>R21*1000/R41</f>
        <v>6.11313752105456</v>
      </c>
      <c r="S42" s="33"/>
      <c r="T42" s="46">
        <f>T21*1000/T41</f>
        <v>11.920714131218768</v>
      </c>
      <c r="U42" s="33"/>
      <c r="V42" s="46">
        <v>4.4</v>
      </c>
      <c r="W42" s="33"/>
      <c r="X42" s="46">
        <v>5.2</v>
      </c>
      <c r="Y42" s="33"/>
      <c r="Z42" s="46">
        <f>Z21/Z41*1000</f>
        <v>8.863381566337896</v>
      </c>
      <c r="AA42" s="46"/>
      <c r="AB42" s="46">
        <f>AB21/AB41*1000</f>
        <v>5.2656672136550355</v>
      </c>
      <c r="AC42" s="33"/>
      <c r="AD42" s="46">
        <f>AD21/AD41*1000</f>
        <v>4.616002649108515</v>
      </c>
      <c r="AE42" s="100"/>
      <c r="AF42" s="46">
        <f>AF21/AF41*1000</f>
        <v>1.0582803089905883</v>
      </c>
    </row>
    <row r="44" spans="30:32" ht="15">
      <c r="AD44" s="38"/>
      <c r="AF44" s="38"/>
    </row>
    <row r="45" spans="1:32" ht="15.75">
      <c r="A45" s="41" t="s">
        <v>0</v>
      </c>
      <c r="B45" s="35" t="s">
        <v>26</v>
      </c>
      <c r="D45" s="84">
        <v>2021</v>
      </c>
      <c r="F45" s="84">
        <v>2020</v>
      </c>
      <c r="H45" s="84">
        <v>2019</v>
      </c>
      <c r="J45" s="84">
        <v>2018</v>
      </c>
      <c r="L45" s="84">
        <f>L4</f>
        <v>2017</v>
      </c>
      <c r="N45" s="84">
        <f>N4</f>
        <v>2016</v>
      </c>
      <c r="P45" s="84">
        <f>P4</f>
        <v>2015</v>
      </c>
      <c r="R45" s="84">
        <f>R4</f>
        <v>2014</v>
      </c>
      <c r="S45" s="85"/>
      <c r="T45" s="84">
        <f>T4</f>
        <v>2013</v>
      </c>
      <c r="U45" s="85"/>
      <c r="V45" s="84">
        <f>V4</f>
        <v>2012</v>
      </c>
      <c r="W45" s="85"/>
      <c r="X45" s="84">
        <f>X4</f>
        <v>2011</v>
      </c>
      <c r="Y45" s="85"/>
      <c r="Z45" s="84">
        <f>Z4</f>
        <v>2010</v>
      </c>
      <c r="AA45" s="83"/>
      <c r="AB45" s="84">
        <f>AB4</f>
        <v>2009</v>
      </c>
      <c r="AC45" s="83"/>
      <c r="AD45" s="84">
        <f>AD4</f>
        <v>2008</v>
      </c>
      <c r="AE45" s="89"/>
      <c r="AF45" s="84">
        <v>2007</v>
      </c>
    </row>
    <row r="46" spans="2:32" ht="6" customHeight="1">
      <c r="B46" s="1"/>
      <c r="D46" s="33"/>
      <c r="F46" s="33"/>
      <c r="H46" s="33"/>
      <c r="J46" s="33"/>
      <c r="L46" s="33"/>
      <c r="N46" s="33"/>
      <c r="P46" s="33"/>
      <c r="R46" s="33"/>
      <c r="T46" s="33"/>
      <c r="V46" s="33"/>
      <c r="X46" s="33"/>
      <c r="Z46" s="33"/>
      <c r="AA46" s="33"/>
      <c r="AB46" s="33"/>
      <c r="AD46" s="33"/>
      <c r="AF46" s="33"/>
    </row>
    <row r="47" spans="1:32" ht="15">
      <c r="A47" s="42" t="s">
        <v>2</v>
      </c>
      <c r="B47" s="32" t="s">
        <v>22</v>
      </c>
      <c r="D47" s="43">
        <f>D30/D39</f>
        <v>1.1275452622340936</v>
      </c>
      <c r="F47" s="43">
        <f>F30/F39</f>
        <v>0.9457615710463915</v>
      </c>
      <c r="H47" s="43">
        <f>H30/H39</f>
        <v>0.8825703494491625</v>
      </c>
      <c r="J47" s="43">
        <f>J30/J39</f>
        <v>0.9160530362430225</v>
      </c>
      <c r="L47" s="43">
        <f>L30/L39</f>
        <v>0.9324443904164572</v>
      </c>
      <c r="N47" s="43">
        <f>N30/N39</f>
        <v>0.9127789854274431</v>
      </c>
      <c r="P47" s="43">
        <f>P30/P39</f>
        <v>0.8520749952121738</v>
      </c>
      <c r="R47" s="43">
        <f>R30/R39</f>
        <v>0.8344878542558034</v>
      </c>
      <c r="T47" s="43">
        <f>T30/T39</f>
        <v>0.8855245699759368</v>
      </c>
      <c r="V47" s="43">
        <f>V30/V39</f>
        <v>1.1266453129235114</v>
      </c>
      <c r="X47" s="43">
        <f>X30/X39</f>
        <v>1.384640962083592</v>
      </c>
      <c r="Z47" s="43">
        <f>Z30/Z39</f>
        <v>1.5313307093367896</v>
      </c>
      <c r="AA47" s="43"/>
      <c r="AB47" s="43">
        <f>AB30/AB39</f>
        <v>1.3890320203135278</v>
      </c>
      <c r="AD47" s="43">
        <f>AD30/AD39</f>
        <v>1.2854738383295905</v>
      </c>
      <c r="AF47" s="43">
        <f>AF30/AF39</f>
        <v>0.964973146625435</v>
      </c>
    </row>
    <row r="48" spans="1:32" ht="15">
      <c r="A48" s="42" t="s">
        <v>3</v>
      </c>
      <c r="B48" s="32" t="s">
        <v>25</v>
      </c>
      <c r="D48" s="43">
        <f>(D37/D32)</f>
        <v>0.8250156805561771</v>
      </c>
      <c r="F48" s="43">
        <f>(F37/F32)</f>
        <v>0.839338799512435</v>
      </c>
      <c r="H48" s="43">
        <f>(H37/H32)</f>
        <v>0.8641601610212322</v>
      </c>
      <c r="J48" s="43">
        <f>(J37/J32)</f>
        <v>0.8614380948269147</v>
      </c>
      <c r="L48" s="43">
        <f>(L37/L32)</f>
        <v>0.8487258725126625</v>
      </c>
      <c r="N48" s="43">
        <f>(N37/N32)</f>
        <v>0.8552872009257131</v>
      </c>
      <c r="P48" s="43">
        <f>(P37/P32)</f>
        <v>0.8745861835474011</v>
      </c>
      <c r="R48" s="43">
        <f>(R37/R32)</f>
        <v>0.8666476795489433</v>
      </c>
      <c r="T48" s="43">
        <f>(T37/T32)</f>
        <v>0.8182875096639137</v>
      </c>
      <c r="V48" s="43">
        <f>(V37/V32)</f>
        <v>0.8762418667418117</v>
      </c>
      <c r="X48" s="43">
        <f>(X37/X32)</f>
        <v>0.8571938103455952</v>
      </c>
      <c r="Z48" s="43">
        <f>(Z37/Z32)</f>
        <v>0.8334430781836826</v>
      </c>
      <c r="AA48" s="43"/>
      <c r="AB48" s="43">
        <f>(AB37/AB32)</f>
        <v>0.7950190965536615</v>
      </c>
      <c r="AD48" s="43">
        <f>(AD37/AD32)</f>
        <v>0.7481374250035399</v>
      </c>
      <c r="AF48" s="43">
        <f>(AF37/AF32)</f>
        <v>0.357119185382846</v>
      </c>
    </row>
    <row r="49" spans="1:32" ht="15">
      <c r="A49" s="42" t="s">
        <v>4</v>
      </c>
      <c r="B49" s="32" t="s">
        <v>23</v>
      </c>
      <c r="D49" s="43">
        <f>(D21/D32)</f>
        <v>0.16359095089965311</v>
      </c>
      <c r="F49" s="43">
        <f>(F21/F32)</f>
        <v>0.057343176961316286</v>
      </c>
      <c r="H49" s="43">
        <f>(H21/H32)</f>
        <v>0.046599363572069896</v>
      </c>
      <c r="J49" s="43">
        <f>(J21/J32)</f>
        <v>0.07346471465554834</v>
      </c>
      <c r="L49" s="43">
        <f>(L21/L32)</f>
        <v>0.09268676330779872</v>
      </c>
      <c r="N49" s="43">
        <f>(N21/N32)</f>
        <v>0.08266569350775735</v>
      </c>
      <c r="P49" s="43">
        <f>(P21/P32)</f>
        <v>0.0527716347135714</v>
      </c>
      <c r="R49" s="43">
        <f>(R21/R32)</f>
        <v>0.04708634230876915</v>
      </c>
      <c r="T49" s="43">
        <f>(T21/T32)</f>
        <v>0.09407713758352852</v>
      </c>
      <c r="V49" s="43">
        <f>(V21/V32)</f>
        <v>0.03648334475784106</v>
      </c>
      <c r="X49" s="43">
        <f>(X21/X32)</f>
        <v>0.03475906280524691</v>
      </c>
      <c r="Z49" s="43">
        <f>(Z21/Z32)</f>
        <v>0.058638474549171524</v>
      </c>
      <c r="AA49" s="43"/>
      <c r="AB49" s="43">
        <f>(AB21/AB32)</f>
        <v>0.046680734582731885</v>
      </c>
      <c r="AD49" s="43">
        <f>(AD21/AD32)</f>
        <v>0.04980969549165344</v>
      </c>
      <c r="AF49" s="43">
        <f>(AF21/AF32)</f>
        <v>0.03316255765827027</v>
      </c>
    </row>
    <row r="50" spans="1:32" ht="15">
      <c r="A50" s="22" t="s">
        <v>5</v>
      </c>
      <c r="B50" s="32" t="s">
        <v>24</v>
      </c>
      <c r="D50" s="4">
        <f>D21/D34</f>
        <v>0.9348892027560933</v>
      </c>
      <c r="F50" s="4">
        <f>F21/F34</f>
        <v>0.3569198835020194</v>
      </c>
      <c r="H50" s="4">
        <f>H21/H34</f>
        <v>0.3430463693302339</v>
      </c>
      <c r="J50" s="4">
        <f>J21/J34</f>
        <v>0.5301941725164613</v>
      </c>
      <c r="L50" s="4">
        <f>L21/L34</f>
        <v>0.6127073072396809</v>
      </c>
      <c r="N50" s="4">
        <f>N21/N34</f>
        <v>0.5712396832661755</v>
      </c>
      <c r="P50" s="4">
        <f>P21/P34</f>
        <v>0.4207800719748998</v>
      </c>
      <c r="R50" s="4">
        <f>R21/R34</f>
        <v>0.3530972850678733</v>
      </c>
      <c r="T50" s="4">
        <f>T21/T34</f>
        <v>0.5177252120067706</v>
      </c>
      <c r="V50" s="4">
        <f>V21/V34</f>
        <v>0.2947955321993124</v>
      </c>
      <c r="X50" s="4">
        <f>X21/X34</f>
        <v>0.2434002537940747</v>
      </c>
      <c r="Z50" s="4">
        <f>Z21/Z34</f>
        <v>0.3520626696850179</v>
      </c>
      <c r="AA50" s="43"/>
      <c r="AB50" s="4">
        <f>AB21/AB34</f>
        <v>0.22773211454281803</v>
      </c>
      <c r="AD50" s="4">
        <f>AD21/AD34</f>
        <v>0.19776537062861957</v>
      </c>
      <c r="AF50" s="4">
        <f>AF21/AF34</f>
        <v>0.05158430132655165</v>
      </c>
    </row>
    <row r="51" spans="1:32" ht="15">
      <c r="A51" s="22"/>
      <c r="D51" s="4"/>
      <c r="F51" s="4"/>
      <c r="H51" s="4"/>
      <c r="J51" s="4"/>
      <c r="L51" s="4"/>
      <c r="N51" s="4"/>
      <c r="P51" s="4"/>
      <c r="R51" s="4"/>
      <c r="T51" s="4"/>
      <c r="V51" s="4"/>
      <c r="X51" s="4"/>
      <c r="Z51" s="4"/>
      <c r="AA51" s="43"/>
      <c r="AB51" s="4"/>
      <c r="AD51" s="4"/>
      <c r="AF51" s="4"/>
    </row>
    <row r="52" spans="2:31" ht="15">
      <c r="B52" s="32" t="s">
        <v>33</v>
      </c>
      <c r="AE52" s="95"/>
    </row>
  </sheetData>
  <sheetProtection/>
  <mergeCells count="1">
    <mergeCell ref="B6:B7"/>
  </mergeCells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F52"/>
  <sheetViews>
    <sheetView showGridLines="0" zoomScale="85" zoomScaleNormal="85" zoomScalePageLayoutView="0" workbookViewId="0" topLeftCell="A1">
      <pane xSplit="2" topLeftCell="C1" activePane="topRight" state="frozen"/>
      <selection pane="topLeft" activeCell="H55" sqref="H55"/>
      <selection pane="topRight" activeCell="D42" sqref="D42"/>
    </sheetView>
  </sheetViews>
  <sheetFormatPr defaultColWidth="9.00390625" defaultRowHeight="12.75" outlineLevelRow="1" outlineLevelCol="1"/>
  <cols>
    <col min="1" max="1" width="37.00390625" style="1" hidden="1" customWidth="1" outlineLevel="1"/>
    <col min="2" max="2" width="58.375" style="1" customWidth="1" collapsed="1"/>
    <col min="3" max="3" width="1.12109375" style="6" customWidth="1"/>
    <col min="4" max="4" width="13.875" style="1" customWidth="1"/>
    <col min="5" max="5" width="1.12109375" style="6" customWidth="1"/>
    <col min="6" max="6" width="13.875" style="1" customWidth="1"/>
    <col min="7" max="7" width="1.12109375" style="6" customWidth="1"/>
    <col min="8" max="8" width="13.875" style="1" customWidth="1"/>
    <col min="9" max="9" width="1.12109375" style="6" customWidth="1"/>
    <col min="10" max="10" width="13.875" style="1" customWidth="1"/>
    <col min="11" max="11" width="1.12109375" style="6" customWidth="1"/>
    <col min="12" max="12" width="13.875" style="1" customWidth="1"/>
    <col min="13" max="13" width="1.12109375" style="6" customWidth="1"/>
    <col min="14" max="14" width="13.875" style="1" customWidth="1"/>
    <col min="15" max="15" width="1.12109375" style="6" customWidth="1"/>
    <col min="16" max="16" width="13.875" style="1" customWidth="1"/>
    <col min="17" max="17" width="1.12109375" style="6" customWidth="1"/>
    <col min="18" max="18" width="13.875" style="1" customWidth="1"/>
    <col min="19" max="19" width="1.12109375" style="6" customWidth="1"/>
    <col min="20" max="20" width="13.875" style="1" customWidth="1"/>
    <col min="21" max="21" width="1.12109375" style="6" customWidth="1"/>
    <col min="22" max="22" width="13.875" style="1" customWidth="1"/>
    <col min="23" max="23" width="1.12109375" style="6" customWidth="1"/>
    <col min="24" max="24" width="13.875" style="1" customWidth="1"/>
    <col min="25" max="25" width="1.00390625" style="6" customWidth="1"/>
    <col min="26" max="26" width="13.875" style="1" customWidth="1"/>
    <col min="27" max="27" width="1.00390625" style="6" customWidth="1"/>
    <col min="28" max="28" width="13.75390625" style="1" customWidth="1"/>
    <col min="29" max="29" width="1.12109375" style="6" customWidth="1"/>
    <col min="30" max="30" width="13.75390625" style="1" customWidth="1"/>
    <col min="31" max="31" width="1.12109375" style="6" customWidth="1"/>
    <col min="32" max="32" width="13.75390625" style="1" customWidth="1"/>
    <col min="33" max="16384" width="9.125" style="1" customWidth="1"/>
  </cols>
  <sheetData>
    <row r="1" spans="2:32" s="2" customFormat="1" ht="15.75">
      <c r="B1" s="12" t="s">
        <v>29</v>
      </c>
      <c r="C1" s="13"/>
      <c r="D1" s="14"/>
      <c r="E1" s="13"/>
      <c r="F1" s="14"/>
      <c r="G1" s="13"/>
      <c r="H1" s="14"/>
      <c r="I1" s="13"/>
      <c r="J1" s="14"/>
      <c r="K1" s="13"/>
      <c r="L1" s="14"/>
      <c r="M1" s="13"/>
      <c r="N1" s="14"/>
      <c r="O1" s="13"/>
      <c r="P1" s="14"/>
      <c r="Q1" s="13"/>
      <c r="R1" s="14"/>
      <c r="S1" s="13"/>
      <c r="T1" s="14"/>
      <c r="U1" s="13"/>
      <c r="V1" s="14"/>
      <c r="W1" s="13"/>
      <c r="X1" s="14"/>
      <c r="Y1" s="13"/>
      <c r="Z1" s="14"/>
      <c r="AA1" s="13"/>
      <c r="AB1" s="14"/>
      <c r="AC1" s="104"/>
      <c r="AD1" s="14"/>
      <c r="AE1" s="104"/>
      <c r="AF1" s="14"/>
    </row>
    <row r="2" ht="15.75">
      <c r="B2" s="8"/>
    </row>
    <row r="3" spans="2:32" ht="15.75">
      <c r="B3" s="30" t="s">
        <v>31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88"/>
      <c r="AD3" s="15"/>
      <c r="AE3" s="88"/>
      <c r="AF3" s="15"/>
    </row>
    <row r="4" spans="2:32" s="32" customFormat="1" ht="15.75">
      <c r="B4" s="16" t="s">
        <v>11</v>
      </c>
      <c r="C4" s="56"/>
      <c r="D4" s="77">
        <v>2021</v>
      </c>
      <c r="E4" s="56"/>
      <c r="F4" s="77">
        <v>2020</v>
      </c>
      <c r="G4" s="56"/>
      <c r="H4" s="77">
        <v>2019</v>
      </c>
      <c r="I4" s="56"/>
      <c r="J4" s="77">
        <v>2018</v>
      </c>
      <c r="K4" s="56"/>
      <c r="L4" s="77">
        <v>2017</v>
      </c>
      <c r="M4" s="56"/>
      <c r="N4" s="77">
        <v>2016</v>
      </c>
      <c r="O4" s="56"/>
      <c r="P4" s="77">
        <v>2015</v>
      </c>
      <c r="Q4" s="78"/>
      <c r="R4" s="77">
        <v>2014</v>
      </c>
      <c r="S4" s="78"/>
      <c r="T4" s="77">
        <v>2013</v>
      </c>
      <c r="U4" s="79"/>
      <c r="V4" s="77">
        <v>2012</v>
      </c>
      <c r="W4" s="79"/>
      <c r="X4" s="77">
        <v>2011</v>
      </c>
      <c r="Y4" s="79"/>
      <c r="Z4" s="77">
        <v>2010</v>
      </c>
      <c r="AA4" s="79"/>
      <c r="AB4" s="77">
        <v>2009</v>
      </c>
      <c r="AC4" s="105"/>
      <c r="AD4" s="77">
        <v>2008</v>
      </c>
      <c r="AE4" s="105"/>
      <c r="AF4" s="77">
        <v>2007</v>
      </c>
    </row>
    <row r="5" ht="6" customHeight="1"/>
    <row r="6" spans="2:32" ht="31.5" customHeight="1">
      <c r="B6" s="112" t="s">
        <v>17</v>
      </c>
      <c r="C6" s="18"/>
      <c r="D6" s="2">
        <v>1125736</v>
      </c>
      <c r="E6" s="18"/>
      <c r="F6" s="2">
        <v>1363923</v>
      </c>
      <c r="G6" s="18"/>
      <c r="H6" s="2">
        <v>1212197</v>
      </c>
      <c r="I6" s="18"/>
      <c r="J6" s="2">
        <v>1087484</v>
      </c>
      <c r="K6" s="18"/>
      <c r="L6" s="2">
        <v>940517</v>
      </c>
      <c r="M6" s="18"/>
      <c r="N6" s="2">
        <v>883401</v>
      </c>
      <c r="O6" s="18"/>
      <c r="P6" s="2">
        <v>795628</v>
      </c>
      <c r="Q6" s="18"/>
      <c r="R6" s="2">
        <v>655430</v>
      </c>
      <c r="S6" s="18"/>
      <c r="T6" s="2">
        <v>674119</v>
      </c>
      <c r="U6" s="18"/>
      <c r="V6" s="2">
        <f>'[1]RZiS'!$B$10</f>
        <v>930020</v>
      </c>
      <c r="W6" s="18"/>
      <c r="X6" s="2">
        <v>657624</v>
      </c>
      <c r="Z6" s="2">
        <v>384110</v>
      </c>
      <c r="AB6" s="2">
        <v>524730</v>
      </c>
      <c r="AD6" s="2">
        <v>35196</v>
      </c>
      <c r="AF6" s="2">
        <v>71215</v>
      </c>
    </row>
    <row r="7" spans="2:32" s="2" customFormat="1" ht="15.75">
      <c r="B7" s="113"/>
      <c r="C7" s="18"/>
      <c r="D7" s="9"/>
      <c r="E7" s="18"/>
      <c r="F7" s="9"/>
      <c r="G7" s="18"/>
      <c r="H7" s="9"/>
      <c r="I7" s="18"/>
      <c r="J7" s="9"/>
      <c r="K7" s="18"/>
      <c r="L7" s="9"/>
      <c r="M7" s="18"/>
      <c r="N7" s="9"/>
      <c r="O7" s="18"/>
      <c r="P7" s="9"/>
      <c r="Q7" s="18"/>
      <c r="R7" s="9"/>
      <c r="S7" s="18"/>
      <c r="T7" s="9"/>
      <c r="U7" s="18"/>
      <c r="V7" s="9"/>
      <c r="W7" s="18"/>
      <c r="X7" s="9"/>
      <c r="Y7" s="6"/>
      <c r="Z7" s="9"/>
      <c r="AA7" s="6"/>
      <c r="AB7" s="9"/>
      <c r="AC7" s="6"/>
      <c r="AD7" s="9"/>
      <c r="AE7" s="6"/>
      <c r="AF7" s="9"/>
    </row>
    <row r="8" spans="2:31" s="2" customFormat="1" ht="15.75">
      <c r="B8" s="17"/>
      <c r="C8" s="18"/>
      <c r="E8" s="18"/>
      <c r="G8" s="18"/>
      <c r="I8" s="18"/>
      <c r="K8" s="18"/>
      <c r="M8" s="18"/>
      <c r="O8" s="18"/>
      <c r="Q8" s="18"/>
      <c r="S8" s="18"/>
      <c r="U8" s="18"/>
      <c r="W8" s="18"/>
      <c r="Y8" s="6"/>
      <c r="AA8" s="6"/>
      <c r="AC8" s="6"/>
      <c r="AE8" s="6"/>
    </row>
    <row r="9" spans="2:32" ht="15.75">
      <c r="B9" s="19" t="s">
        <v>18</v>
      </c>
      <c r="C9" s="18"/>
      <c r="D9" s="2">
        <v>70398</v>
      </c>
      <c r="E9" s="18"/>
      <c r="F9" s="2">
        <v>92399</v>
      </c>
      <c r="G9" s="18"/>
      <c r="H9" s="2">
        <v>68938</v>
      </c>
      <c r="I9" s="18"/>
      <c r="J9" s="2">
        <v>83678</v>
      </c>
      <c r="K9" s="18"/>
      <c r="L9" s="2">
        <v>133722</v>
      </c>
      <c r="M9" s="18"/>
      <c r="N9" s="2">
        <v>84400</v>
      </c>
      <c r="O9" s="18"/>
      <c r="P9" s="2">
        <v>72697</v>
      </c>
      <c r="Q9" s="18"/>
      <c r="R9" s="2">
        <v>70226</v>
      </c>
      <c r="S9" s="18"/>
      <c r="T9" s="2">
        <v>51335</v>
      </c>
      <c r="U9" s="18"/>
      <c r="V9" s="2">
        <f>'[1]RZiS'!$B$20</f>
        <v>76680</v>
      </c>
      <c r="W9" s="18"/>
      <c r="X9" s="2">
        <v>62245</v>
      </c>
      <c r="Z9" s="2">
        <v>35316</v>
      </c>
      <c r="AB9" s="2">
        <v>104602</v>
      </c>
      <c r="AD9" s="2">
        <v>20684</v>
      </c>
      <c r="AF9" s="2">
        <v>19581</v>
      </c>
    </row>
    <row r="10" spans="1:32" ht="15.75">
      <c r="A10" s="22"/>
      <c r="B10" s="29" t="s">
        <v>27</v>
      </c>
      <c r="C10" s="18"/>
      <c r="D10" s="28">
        <f>D9/D6</f>
        <v>0.06253508815565995</v>
      </c>
      <c r="E10" s="18"/>
      <c r="F10" s="28">
        <f>F9/F6</f>
        <v>0.06774502666206231</v>
      </c>
      <c r="G10" s="18"/>
      <c r="H10" s="28">
        <f>H9/H6</f>
        <v>0.05687029418485609</v>
      </c>
      <c r="I10" s="18"/>
      <c r="J10" s="28">
        <f>J9/J6</f>
        <v>0.07694641944157339</v>
      </c>
      <c r="K10" s="18"/>
      <c r="L10" s="28">
        <f>L9/L6</f>
        <v>0.14217924822198855</v>
      </c>
      <c r="M10" s="18"/>
      <c r="N10" s="28">
        <f>N9/N6</f>
        <v>0.09553985109819889</v>
      </c>
      <c r="O10" s="18"/>
      <c r="P10" s="28">
        <f>P9/P6</f>
        <v>0.09137059027585756</v>
      </c>
      <c r="Q10" s="18"/>
      <c r="R10" s="28">
        <f>R9/R6</f>
        <v>0.10714492775735014</v>
      </c>
      <c r="S10" s="18"/>
      <c r="T10" s="28">
        <f>T9/T6</f>
        <v>0.076151243326475</v>
      </c>
      <c r="U10" s="18"/>
      <c r="V10" s="28">
        <f>V9/V6</f>
        <v>0.08244983978839164</v>
      </c>
      <c r="W10" s="18"/>
      <c r="X10" s="28">
        <f>X9/X6</f>
        <v>0.09465135092393222</v>
      </c>
      <c r="Z10" s="28">
        <f>Z9/Z6</f>
        <v>0.09194241232980135</v>
      </c>
      <c r="AB10" s="28">
        <f>AB9/AB6</f>
        <v>0.1993444247517771</v>
      </c>
      <c r="AD10" s="28">
        <f>AD9/AD6</f>
        <v>0.5876804182293442</v>
      </c>
      <c r="AF10" s="28">
        <f>AF9/AF6</f>
        <v>0.27495611879519766</v>
      </c>
    </row>
    <row r="11" spans="2:32" s="2" customFormat="1" ht="15.75">
      <c r="B11" s="25"/>
      <c r="C11" s="18"/>
      <c r="D11" s="9"/>
      <c r="E11" s="18"/>
      <c r="F11" s="9"/>
      <c r="G11" s="18"/>
      <c r="H11" s="9"/>
      <c r="I11" s="18"/>
      <c r="J11" s="9"/>
      <c r="K11" s="18"/>
      <c r="L11" s="9"/>
      <c r="M11" s="18"/>
      <c r="N11" s="9"/>
      <c r="O11" s="18"/>
      <c r="P11" s="9"/>
      <c r="Q11" s="18"/>
      <c r="R11" s="9"/>
      <c r="S11" s="18"/>
      <c r="T11" s="9"/>
      <c r="U11" s="18"/>
      <c r="V11" s="9"/>
      <c r="W11" s="18"/>
      <c r="X11" s="9"/>
      <c r="Y11" s="6"/>
      <c r="Z11" s="9"/>
      <c r="AA11" s="6"/>
      <c r="AB11" s="9"/>
      <c r="AC11" s="6"/>
      <c r="AD11" s="9"/>
      <c r="AE11" s="6"/>
      <c r="AF11" s="9"/>
    </row>
    <row r="12" spans="2:31" s="2" customFormat="1" ht="15.75">
      <c r="B12" s="19"/>
      <c r="C12" s="18"/>
      <c r="E12" s="18"/>
      <c r="G12" s="18"/>
      <c r="I12" s="18"/>
      <c r="K12" s="18"/>
      <c r="M12" s="18"/>
      <c r="O12" s="18"/>
      <c r="Q12" s="18"/>
      <c r="S12" s="18"/>
      <c r="U12" s="18"/>
      <c r="W12" s="18"/>
      <c r="Y12" s="6"/>
      <c r="AA12" s="6"/>
      <c r="AC12" s="6"/>
      <c r="AE12" s="6"/>
    </row>
    <row r="13" spans="2:32" ht="15.75">
      <c r="B13" s="33" t="s">
        <v>30</v>
      </c>
      <c r="C13" s="18"/>
      <c r="D13" s="2">
        <v>44561</v>
      </c>
      <c r="E13" s="18"/>
      <c r="F13" s="2">
        <v>30819</v>
      </c>
      <c r="G13" s="18"/>
      <c r="H13" s="2">
        <v>21559</v>
      </c>
      <c r="I13" s="18"/>
      <c r="J13" s="2">
        <v>37706</v>
      </c>
      <c r="K13" s="18"/>
      <c r="L13" s="2">
        <v>89701</v>
      </c>
      <c r="M13" s="18"/>
      <c r="N13" s="2">
        <v>39842</v>
      </c>
      <c r="O13" s="18"/>
      <c r="P13" s="2">
        <v>45326</v>
      </c>
      <c r="Q13" s="18"/>
      <c r="R13" s="2">
        <v>21471</v>
      </c>
      <c r="S13" s="18"/>
      <c r="T13" s="2">
        <v>15034</v>
      </c>
      <c r="U13" s="18"/>
      <c r="V13" s="2">
        <f>'[1]RZiS'!$B$37</f>
        <v>40846</v>
      </c>
      <c r="W13" s="18"/>
      <c r="X13" s="2">
        <v>33996</v>
      </c>
      <c r="Z13" s="2">
        <v>8653</v>
      </c>
      <c r="AB13" s="2">
        <v>76923</v>
      </c>
      <c r="AD13" s="2">
        <v>8756</v>
      </c>
      <c r="AF13" s="2">
        <v>7580</v>
      </c>
    </row>
    <row r="14" spans="1:32" ht="15">
      <c r="A14" s="22"/>
      <c r="B14" s="29" t="s">
        <v>27</v>
      </c>
      <c r="D14" s="28">
        <f>D13/D6</f>
        <v>0.03958388112310524</v>
      </c>
      <c r="F14" s="28">
        <f>F13/F6</f>
        <v>0.022595850352255954</v>
      </c>
      <c r="H14" s="28">
        <f>H13/H6</f>
        <v>0.017785062988936617</v>
      </c>
      <c r="J14" s="28">
        <f>J13/J6</f>
        <v>0.03467269403503868</v>
      </c>
      <c r="L14" s="28">
        <f>L13/L6</f>
        <v>0.09537413996769861</v>
      </c>
      <c r="N14" s="28">
        <f>N13/N6</f>
        <v>0.04510069605988673</v>
      </c>
      <c r="P14" s="28">
        <f>P13/P6</f>
        <v>0.05696883468153459</v>
      </c>
      <c r="R14" s="28">
        <f>R13/R6</f>
        <v>0.032758646995102454</v>
      </c>
      <c r="T14" s="28">
        <f>T13/T6</f>
        <v>0.022301700441613424</v>
      </c>
      <c r="V14" s="28">
        <f>V13/V6</f>
        <v>0.04391948560246016</v>
      </c>
      <c r="X14" s="28">
        <f>X13/X6</f>
        <v>0.05169519360607277</v>
      </c>
      <c r="Z14" s="28">
        <f>Z13/Z6</f>
        <v>0.022527401004920466</v>
      </c>
      <c r="AB14" s="28">
        <f>AB13/AB6</f>
        <v>0.14659539191584242</v>
      </c>
      <c r="AD14" s="28">
        <f>AD13/AD6</f>
        <v>0.24877827025798385</v>
      </c>
      <c r="AF14" s="28">
        <f>AF13/AF6</f>
        <v>0.10643825036860212</v>
      </c>
    </row>
    <row r="15" spans="2:32" ht="15">
      <c r="B15" s="9"/>
      <c r="D15" s="9"/>
      <c r="F15" s="9"/>
      <c r="H15" s="9"/>
      <c r="J15" s="9"/>
      <c r="L15" s="9"/>
      <c r="N15" s="9"/>
      <c r="P15" s="9"/>
      <c r="R15" s="9"/>
      <c r="T15" s="9"/>
      <c r="V15" s="9"/>
      <c r="X15" s="9"/>
      <c r="Z15" s="9"/>
      <c r="AB15" s="9"/>
      <c r="AD15" s="9"/>
      <c r="AF15" s="9"/>
    </row>
    <row r="16" spans="2:32" ht="15">
      <c r="B16" s="2"/>
      <c r="D16" s="2"/>
      <c r="F16" s="2"/>
      <c r="H16" s="2"/>
      <c r="J16" s="2"/>
      <c r="L16" s="2"/>
      <c r="N16" s="2"/>
      <c r="P16" s="2"/>
      <c r="R16" s="2"/>
      <c r="T16" s="2"/>
      <c r="V16" s="2"/>
      <c r="X16" s="2"/>
      <c r="Z16" s="2"/>
      <c r="AB16" s="2"/>
      <c r="AD16" s="2"/>
      <c r="AF16" s="2"/>
    </row>
    <row r="17" spans="2:32" ht="15.75">
      <c r="B17" s="37" t="s">
        <v>19</v>
      </c>
      <c r="C17" s="18"/>
      <c r="D17" s="2">
        <v>223774</v>
      </c>
      <c r="E17" s="18"/>
      <c r="F17" s="2">
        <v>33189</v>
      </c>
      <c r="G17" s="18"/>
      <c r="H17" s="2">
        <v>17079</v>
      </c>
      <c r="I17" s="18"/>
      <c r="J17" s="2">
        <v>85658</v>
      </c>
      <c r="K17" s="18"/>
      <c r="L17" s="2">
        <v>100027</v>
      </c>
      <c r="M17" s="18"/>
      <c r="N17" s="2">
        <v>74818</v>
      </c>
      <c r="O17" s="18"/>
      <c r="P17" s="2">
        <v>58959</v>
      </c>
      <c r="Q17" s="18"/>
      <c r="R17" s="2">
        <v>21779</v>
      </c>
      <c r="S17" s="18"/>
      <c r="T17" s="2">
        <v>56686</v>
      </c>
      <c r="U17" s="18"/>
      <c r="V17" s="2">
        <f>'[1]RZiS'!$B$55</f>
        <v>69924</v>
      </c>
      <c r="W17" s="18"/>
      <c r="X17" s="2">
        <v>73318</v>
      </c>
      <c r="Z17" s="2">
        <v>25858</v>
      </c>
      <c r="AB17" s="2">
        <v>29451</v>
      </c>
      <c r="AD17" s="2">
        <v>10512</v>
      </c>
      <c r="AF17" s="2">
        <v>6102</v>
      </c>
    </row>
    <row r="18" spans="1:32" ht="15.75">
      <c r="A18" s="22"/>
      <c r="B18" s="29" t="s">
        <v>27</v>
      </c>
      <c r="C18" s="18"/>
      <c r="D18" s="28">
        <f>D17/D6</f>
        <v>0.19878017581386756</v>
      </c>
      <c r="E18" s="18"/>
      <c r="F18" s="28">
        <f>F17/F6</f>
        <v>0.024333485101431677</v>
      </c>
      <c r="G18" s="18"/>
      <c r="H18" s="28">
        <f>H17/H6</f>
        <v>0.014089294066888467</v>
      </c>
      <c r="I18" s="18"/>
      <c r="J18" s="28">
        <f>J17/J6</f>
        <v>0.07876713588429807</v>
      </c>
      <c r="K18" s="18"/>
      <c r="L18" s="28">
        <f>L17/L6</f>
        <v>0.10635320786333474</v>
      </c>
      <c r="M18" s="18"/>
      <c r="N18" s="28">
        <f>N17/N6</f>
        <v>0.08469313482778489</v>
      </c>
      <c r="O18" s="18"/>
      <c r="P18" s="28">
        <f>P17/P6</f>
        <v>0.07410372686732995</v>
      </c>
      <c r="Q18" s="18"/>
      <c r="R18" s="28">
        <f>R17/R6</f>
        <v>0.03322856750530186</v>
      </c>
      <c r="S18" s="18"/>
      <c r="T18" s="28">
        <f>T17/T6</f>
        <v>0.08408901099064112</v>
      </c>
      <c r="U18" s="18"/>
      <c r="V18" s="28">
        <f>V17/V6</f>
        <v>0.07518547988215307</v>
      </c>
      <c r="W18" s="18"/>
      <c r="X18" s="28">
        <f>X17/X6</f>
        <v>0.11148924005206623</v>
      </c>
      <c r="Z18" s="28">
        <f>Z17/Z6</f>
        <v>0.06731925750436073</v>
      </c>
      <c r="AA18" s="27"/>
      <c r="AB18" s="28">
        <f>AB17/AB6</f>
        <v>0.05612600766108284</v>
      </c>
      <c r="AD18" s="28">
        <f>AD17/AD6</f>
        <v>0.29867030344357315</v>
      </c>
      <c r="AF18" s="28">
        <f>AF17/AF6</f>
        <v>0.08568419574527839</v>
      </c>
    </row>
    <row r="19" spans="2:32" ht="15.75">
      <c r="B19" s="9"/>
      <c r="C19" s="18"/>
      <c r="D19" s="9"/>
      <c r="E19" s="18"/>
      <c r="F19" s="9"/>
      <c r="G19" s="18"/>
      <c r="H19" s="9"/>
      <c r="I19" s="18"/>
      <c r="J19" s="9"/>
      <c r="K19" s="18"/>
      <c r="L19" s="9"/>
      <c r="M19" s="18"/>
      <c r="N19" s="9"/>
      <c r="O19" s="18"/>
      <c r="P19" s="9"/>
      <c r="Q19" s="18"/>
      <c r="R19" s="9"/>
      <c r="S19" s="18"/>
      <c r="T19" s="9"/>
      <c r="U19" s="18"/>
      <c r="V19" s="9"/>
      <c r="W19" s="18"/>
      <c r="X19" s="9"/>
      <c r="Z19" s="9"/>
      <c r="AB19" s="9"/>
      <c r="AD19" s="9"/>
      <c r="AF19" s="9"/>
    </row>
    <row r="20" spans="2:32" ht="15.75">
      <c r="B20" s="2"/>
      <c r="C20" s="18"/>
      <c r="D20" s="2"/>
      <c r="E20" s="18"/>
      <c r="F20" s="2"/>
      <c r="G20" s="18"/>
      <c r="H20" s="2"/>
      <c r="I20" s="18"/>
      <c r="J20" s="2"/>
      <c r="K20" s="18"/>
      <c r="L20" s="2"/>
      <c r="M20" s="18"/>
      <c r="N20" s="2"/>
      <c r="O20" s="18"/>
      <c r="P20" s="2"/>
      <c r="Q20" s="18"/>
      <c r="R20" s="2"/>
      <c r="S20" s="18"/>
      <c r="T20" s="2"/>
      <c r="U20" s="18"/>
      <c r="V20" s="2"/>
      <c r="W20" s="18"/>
      <c r="X20" s="2"/>
      <c r="Z20" s="2"/>
      <c r="AB20" s="2"/>
      <c r="AD20" s="2"/>
      <c r="AF20" s="2"/>
    </row>
    <row r="21" spans="2:32" ht="15.75">
      <c r="B21" s="19" t="s">
        <v>28</v>
      </c>
      <c r="C21" s="18"/>
      <c r="D21" s="2">
        <v>220290</v>
      </c>
      <c r="E21" s="18"/>
      <c r="F21" s="2">
        <v>28552</v>
      </c>
      <c r="G21" s="18"/>
      <c r="H21" s="2">
        <v>7072</v>
      </c>
      <c r="I21" s="18"/>
      <c r="J21" s="2">
        <v>77125</v>
      </c>
      <c r="K21" s="18"/>
      <c r="L21" s="2">
        <v>82500</v>
      </c>
      <c r="M21" s="18"/>
      <c r="N21" s="2">
        <v>65331</v>
      </c>
      <c r="O21" s="18"/>
      <c r="P21" s="2">
        <v>49263</v>
      </c>
      <c r="Q21" s="18"/>
      <c r="R21" s="2">
        <v>16500</v>
      </c>
      <c r="S21" s="18"/>
      <c r="T21" s="2">
        <v>52876</v>
      </c>
      <c r="U21" s="18"/>
      <c r="V21" s="2">
        <f>'[1]RZiS'!$B$69</f>
        <v>59343</v>
      </c>
      <c r="W21" s="18"/>
      <c r="X21" s="2">
        <v>66887</v>
      </c>
      <c r="Z21" s="2">
        <v>21318</v>
      </c>
      <c r="AB21" s="2">
        <v>23079</v>
      </c>
      <c r="AD21" s="2">
        <v>8224</v>
      </c>
      <c r="AF21" s="2">
        <v>5238</v>
      </c>
    </row>
    <row r="22" spans="1:32" ht="15">
      <c r="A22" s="22" t="s">
        <v>1</v>
      </c>
      <c r="B22" s="29" t="s">
        <v>27</v>
      </c>
      <c r="D22" s="28">
        <f>(D21/D6)</f>
        <v>0.1956853116538869</v>
      </c>
      <c r="F22" s="28">
        <f>(F21/F6)</f>
        <v>0.020933733062643567</v>
      </c>
      <c r="H22" s="28">
        <f>(H21/H6)</f>
        <v>0.005834035226947435</v>
      </c>
      <c r="J22" s="28">
        <f>(J21/J6)</f>
        <v>0.07092058365916189</v>
      </c>
      <c r="L22" s="28">
        <f>(L21/L6)</f>
        <v>0.08771771270482086</v>
      </c>
      <c r="N22" s="28">
        <f>(N21/N6)</f>
        <v>0.07395395748929422</v>
      </c>
      <c r="P22" s="28">
        <f>(P21/P6)</f>
        <v>0.06191712709959931</v>
      </c>
      <c r="R22" s="28">
        <f>(R21/R6)</f>
        <v>0.025174313046397022</v>
      </c>
      <c r="T22" s="28">
        <f>(T21/T6)</f>
        <v>0.07843718987300462</v>
      </c>
      <c r="V22" s="28">
        <f>(V21/V6)</f>
        <v>0.06380830519773768</v>
      </c>
      <c r="X22" s="28">
        <f>(X21/X6)</f>
        <v>0.10171009573859835</v>
      </c>
      <c r="Y22" s="23"/>
      <c r="Z22" s="28">
        <f>(Z21/Z6)</f>
        <v>0.05549972664080602</v>
      </c>
      <c r="AA22" s="23"/>
      <c r="AB22" s="28">
        <f>(AB21/AB6)</f>
        <v>0.04398261963295409</v>
      </c>
      <c r="AC22" s="106"/>
      <c r="AD22" s="28">
        <f>(AD21/AD6)</f>
        <v>0.23366291624048188</v>
      </c>
      <c r="AE22" s="106"/>
      <c r="AF22" s="28">
        <f>(AF21/AF6)</f>
        <v>0.07355192024152216</v>
      </c>
    </row>
    <row r="23" spans="29:31" ht="15">
      <c r="AC23" s="106"/>
      <c r="AE23" s="106"/>
    </row>
    <row r="24" spans="29:31" ht="15">
      <c r="AC24" s="106"/>
      <c r="AE24" s="106"/>
    </row>
    <row r="25" spans="29:31" s="32" customFormat="1" ht="15">
      <c r="AC25"/>
      <c r="AE25"/>
    </row>
    <row r="26" spans="29:31" s="2" customFormat="1" ht="15">
      <c r="AC26" s="6"/>
      <c r="AE26" s="6"/>
    </row>
    <row r="27" spans="2:32" s="2" customFormat="1" ht="15.75">
      <c r="B27" s="31" t="s">
        <v>6</v>
      </c>
      <c r="C27" s="20"/>
      <c r="D27" s="7"/>
      <c r="E27" s="20"/>
      <c r="F27" s="7"/>
      <c r="G27" s="20"/>
      <c r="H27" s="7"/>
      <c r="I27" s="20"/>
      <c r="J27" s="7"/>
      <c r="K27" s="20"/>
      <c r="L27" s="7"/>
      <c r="M27" s="20"/>
      <c r="N27" s="7"/>
      <c r="O27" s="20"/>
      <c r="P27" s="7"/>
      <c r="Q27" s="20"/>
      <c r="R27" s="7"/>
      <c r="S27" s="20"/>
      <c r="T27" s="7"/>
      <c r="U27" s="20"/>
      <c r="V27" s="7"/>
      <c r="W27" s="20"/>
      <c r="X27" s="7"/>
      <c r="Y27" s="20"/>
      <c r="Z27" s="7"/>
      <c r="AA27" s="20"/>
      <c r="AB27" s="7"/>
      <c r="AC27" s="97"/>
      <c r="AD27" s="7"/>
      <c r="AE27" s="97"/>
      <c r="AF27" s="7"/>
    </row>
    <row r="28" spans="2:32" s="2" customFormat="1" ht="15.75">
      <c r="B28" s="16" t="s">
        <v>11</v>
      </c>
      <c r="C28" s="56"/>
      <c r="D28" s="77">
        <v>2021</v>
      </c>
      <c r="E28" s="56"/>
      <c r="F28" s="77">
        <v>2020</v>
      </c>
      <c r="G28" s="56"/>
      <c r="H28" s="77">
        <v>2019</v>
      </c>
      <c r="I28" s="56"/>
      <c r="J28" s="77">
        <v>2018</v>
      </c>
      <c r="K28" s="56"/>
      <c r="L28" s="77">
        <f>L4</f>
        <v>2017</v>
      </c>
      <c r="M28" s="56"/>
      <c r="N28" s="77">
        <f>N4</f>
        <v>2016</v>
      </c>
      <c r="O28" s="56"/>
      <c r="P28" s="77">
        <f>P4</f>
        <v>2015</v>
      </c>
      <c r="Q28" s="78"/>
      <c r="R28" s="77">
        <f>R4</f>
        <v>2014</v>
      </c>
      <c r="S28" s="78"/>
      <c r="T28" s="77">
        <f>T4</f>
        <v>2013</v>
      </c>
      <c r="U28" s="79"/>
      <c r="V28" s="77">
        <f>V4</f>
        <v>2012</v>
      </c>
      <c r="W28" s="79"/>
      <c r="X28" s="77">
        <f>X4</f>
        <v>2011</v>
      </c>
      <c r="Y28" s="79"/>
      <c r="Z28" s="77">
        <f>Z4</f>
        <v>2010</v>
      </c>
      <c r="AA28" s="79"/>
      <c r="AB28" s="77">
        <f>AB4</f>
        <v>2009</v>
      </c>
      <c r="AC28" s="105"/>
      <c r="AD28" s="77">
        <v>2008</v>
      </c>
      <c r="AE28" s="105"/>
      <c r="AF28" s="77">
        <v>2007</v>
      </c>
    </row>
    <row r="29" spans="2:32" ht="15.75">
      <c r="B29" s="24" t="s">
        <v>7</v>
      </c>
      <c r="C29" s="18"/>
      <c r="D29" s="2">
        <v>1994681</v>
      </c>
      <c r="E29" s="18"/>
      <c r="F29" s="2">
        <v>1812578</v>
      </c>
      <c r="G29" s="18"/>
      <c r="H29" s="2">
        <v>1489877</v>
      </c>
      <c r="I29" s="18"/>
      <c r="J29" s="2">
        <v>1459259</v>
      </c>
      <c r="K29" s="18"/>
      <c r="L29" s="2">
        <v>1393561</v>
      </c>
      <c r="M29" s="18"/>
      <c r="N29" s="2">
        <v>1326504</v>
      </c>
      <c r="O29" s="18"/>
      <c r="P29" s="2">
        <v>1202593</v>
      </c>
      <c r="Q29" s="18"/>
      <c r="R29" s="2">
        <v>1147473</v>
      </c>
      <c r="S29" s="18"/>
      <c r="T29" s="2">
        <v>1251543</v>
      </c>
      <c r="U29" s="18"/>
      <c r="V29" s="2">
        <f>'[1]Bilans'!$B$10</f>
        <v>1481912</v>
      </c>
      <c r="W29" s="18"/>
      <c r="X29" s="2">
        <v>1275577</v>
      </c>
      <c r="Z29" s="2">
        <v>1146963</v>
      </c>
      <c r="AA29" s="18"/>
      <c r="AB29" s="2">
        <v>722818</v>
      </c>
      <c r="AD29" s="2">
        <v>632809</v>
      </c>
      <c r="AF29" s="2">
        <v>638189</v>
      </c>
    </row>
    <row r="30" spans="2:32" ht="15.75">
      <c r="B30" s="24" t="s">
        <v>8</v>
      </c>
      <c r="C30" s="18"/>
      <c r="D30" s="1">
        <v>3790567</v>
      </c>
      <c r="E30" s="18"/>
      <c r="F30" s="1">
        <v>3276452</v>
      </c>
      <c r="G30" s="18"/>
      <c r="H30" s="1">
        <v>2476845</v>
      </c>
      <c r="I30" s="18"/>
      <c r="J30" s="1">
        <v>3030914</v>
      </c>
      <c r="K30" s="18"/>
      <c r="L30" s="1">
        <v>2870343</v>
      </c>
      <c r="M30" s="18"/>
      <c r="N30" s="1">
        <v>2538333</v>
      </c>
      <c r="O30" s="18"/>
      <c r="P30" s="1">
        <v>2218426</v>
      </c>
      <c r="Q30" s="18"/>
      <c r="R30" s="1">
        <v>1749620</v>
      </c>
      <c r="S30" s="18"/>
      <c r="T30" s="1">
        <f>1430977</f>
        <v>1430977</v>
      </c>
      <c r="U30" s="18"/>
      <c r="V30" s="1">
        <f>'[1]Bilans'!$B$30</f>
        <v>1820598</v>
      </c>
      <c r="W30" s="18"/>
      <c r="X30" s="1">
        <v>2041389</v>
      </c>
      <c r="Z30" s="1">
        <v>1229736</v>
      </c>
      <c r="AB30" s="2">
        <v>1393112</v>
      </c>
      <c r="AD30" s="2">
        <v>135021</v>
      </c>
      <c r="AF30" s="2">
        <v>261627</v>
      </c>
    </row>
    <row r="31" spans="2:32" ht="15.75">
      <c r="B31" s="24" t="s">
        <v>9</v>
      </c>
      <c r="C31" s="18"/>
      <c r="D31" s="2">
        <v>2124015</v>
      </c>
      <c r="E31" s="18"/>
      <c r="F31" s="2">
        <v>1414409</v>
      </c>
      <c r="G31" s="18"/>
      <c r="H31" s="2">
        <v>675295</v>
      </c>
      <c r="I31" s="18"/>
      <c r="J31" s="2">
        <v>1038240</v>
      </c>
      <c r="K31" s="18"/>
      <c r="L31" s="2">
        <v>1615479</v>
      </c>
      <c r="M31" s="18"/>
      <c r="N31" s="2">
        <v>1696070</v>
      </c>
      <c r="O31" s="18"/>
      <c r="P31" s="2">
        <v>1433760</v>
      </c>
      <c r="Q31" s="18"/>
      <c r="R31" s="2">
        <v>820235</v>
      </c>
      <c r="S31" s="18"/>
      <c r="T31" s="2">
        <f>550734</f>
        <v>550734</v>
      </c>
      <c r="U31" s="18"/>
      <c r="V31" s="2">
        <f>'[1]Bilans'!$B$40</f>
        <v>726925</v>
      </c>
      <c r="W31" s="18"/>
      <c r="X31" s="2">
        <v>962184</v>
      </c>
      <c r="Z31" s="2">
        <v>613375</v>
      </c>
      <c r="AA31" s="18"/>
      <c r="AB31" s="2">
        <v>463743</v>
      </c>
      <c r="AD31" s="2">
        <v>16608</v>
      </c>
      <c r="AF31" s="2">
        <v>28568</v>
      </c>
    </row>
    <row r="32" spans="2:32" ht="15.75">
      <c r="B32" s="8" t="s">
        <v>10</v>
      </c>
      <c r="C32" s="18"/>
      <c r="D32" s="3">
        <f>D29+D30</f>
        <v>5785248</v>
      </c>
      <c r="E32" s="18"/>
      <c r="F32" s="3">
        <f>F29+F30</f>
        <v>5089030</v>
      </c>
      <c r="G32" s="18"/>
      <c r="H32" s="3">
        <f>H29+H30</f>
        <v>3966722</v>
      </c>
      <c r="I32" s="18"/>
      <c r="J32" s="3">
        <f>J29+J30</f>
        <v>4490173</v>
      </c>
      <c r="K32" s="18"/>
      <c r="L32" s="3">
        <f>L29+L30</f>
        <v>4263904</v>
      </c>
      <c r="M32" s="18"/>
      <c r="N32" s="3">
        <f>N29+N30</f>
        <v>3864837</v>
      </c>
      <c r="O32" s="18"/>
      <c r="P32" s="3">
        <f>P29+P30</f>
        <v>3421019</v>
      </c>
      <c r="Q32" s="18"/>
      <c r="R32" s="3">
        <f>R29+R30</f>
        <v>2897093</v>
      </c>
      <c r="S32" s="18"/>
      <c r="T32" s="3">
        <f>T29+T30</f>
        <v>2682520</v>
      </c>
      <c r="U32" s="18"/>
      <c r="V32" s="3">
        <f>'[1]Bilans'!$B$44</f>
        <v>3302510</v>
      </c>
      <c r="W32" s="18"/>
      <c r="X32" s="3">
        <v>3316966</v>
      </c>
      <c r="Y32" s="18"/>
      <c r="Z32" s="3">
        <v>2376699</v>
      </c>
      <c r="AA32" s="18"/>
      <c r="AB32" s="8">
        <v>2115930</v>
      </c>
      <c r="AC32" s="18"/>
      <c r="AD32" s="8">
        <v>767830</v>
      </c>
      <c r="AE32" s="18"/>
      <c r="AF32" s="8">
        <v>899816</v>
      </c>
    </row>
    <row r="33" spans="4:26" ht="15.75">
      <c r="D33" s="3"/>
      <c r="F33" s="3"/>
      <c r="H33" s="3"/>
      <c r="J33" s="3"/>
      <c r="L33" s="3"/>
      <c r="N33" s="3"/>
      <c r="P33" s="3"/>
      <c r="R33" s="3"/>
      <c r="T33" s="3"/>
      <c r="V33" s="3"/>
      <c r="X33" s="3"/>
      <c r="Z33" s="3"/>
    </row>
    <row r="34" spans="2:32" ht="15.75">
      <c r="B34" s="33" t="s">
        <v>13</v>
      </c>
      <c r="C34" s="18"/>
      <c r="D34" s="8">
        <v>1089260</v>
      </c>
      <c r="E34" s="18"/>
      <c r="F34" s="8">
        <v>708036</v>
      </c>
      <c r="G34" s="18"/>
      <c r="H34" s="8">
        <v>613800</v>
      </c>
      <c r="I34" s="18"/>
      <c r="J34" s="8">
        <v>812131</v>
      </c>
      <c r="K34" s="18"/>
      <c r="L34" s="8">
        <v>750864</v>
      </c>
      <c r="M34" s="18"/>
      <c r="N34" s="8">
        <v>559412</v>
      </c>
      <c r="O34" s="18"/>
      <c r="P34" s="8">
        <v>491450</v>
      </c>
      <c r="Q34" s="18"/>
      <c r="R34" s="8">
        <v>604354</v>
      </c>
      <c r="S34" s="18"/>
      <c r="T34" s="8">
        <f>434111</f>
        <v>434111</v>
      </c>
      <c r="U34" s="18"/>
      <c r="V34" s="8">
        <f>'[1]Bilans'!$B$47</f>
        <v>752395</v>
      </c>
      <c r="W34" s="18"/>
      <c r="X34" s="8">
        <v>709609</v>
      </c>
      <c r="Y34" s="18"/>
      <c r="Z34" s="8">
        <v>610819</v>
      </c>
      <c r="AA34" s="18"/>
      <c r="AB34" s="8">
        <v>622783</v>
      </c>
      <c r="AC34" s="18"/>
      <c r="AD34" s="8">
        <v>531840</v>
      </c>
      <c r="AE34" s="18"/>
      <c r="AF34" s="8">
        <v>503457</v>
      </c>
    </row>
    <row r="35" spans="2:32" ht="15">
      <c r="B35" s="1" t="s">
        <v>12</v>
      </c>
      <c r="D35" s="1">
        <v>145848</v>
      </c>
      <c r="F35" s="1">
        <v>145848</v>
      </c>
      <c r="H35" s="1">
        <v>145848</v>
      </c>
      <c r="J35" s="1">
        <v>145848</v>
      </c>
      <c r="L35" s="1">
        <v>145848</v>
      </c>
      <c r="N35" s="1">
        <v>145848</v>
      </c>
      <c r="P35" s="1">
        <v>145848</v>
      </c>
      <c r="R35" s="1">
        <v>145848</v>
      </c>
      <c r="T35" s="1">
        <f>'[1]Bilans'!$B$48</f>
        <v>127650</v>
      </c>
      <c r="V35" s="1">
        <f>'[1]Bilans'!$B$48</f>
        <v>127650</v>
      </c>
      <c r="X35" s="1">
        <v>127650</v>
      </c>
      <c r="Z35" s="1">
        <v>127650</v>
      </c>
      <c r="AB35" s="1">
        <v>127650</v>
      </c>
      <c r="AD35" s="1">
        <v>127650</v>
      </c>
      <c r="AF35" s="1">
        <v>127650</v>
      </c>
    </row>
    <row r="37" spans="2:32" ht="15.75" customHeight="1">
      <c r="B37" s="33" t="s">
        <v>14</v>
      </c>
      <c r="C37" s="18"/>
      <c r="D37" s="8">
        <f>D38+D39</f>
        <v>4695988</v>
      </c>
      <c r="E37" s="18"/>
      <c r="F37" s="8">
        <f>F38+F39</f>
        <v>4380994</v>
      </c>
      <c r="G37" s="18"/>
      <c r="H37" s="8">
        <f>H38+H39</f>
        <v>3352922</v>
      </c>
      <c r="I37" s="18"/>
      <c r="J37" s="8">
        <f>J38+J39</f>
        <v>3678042</v>
      </c>
      <c r="K37" s="18"/>
      <c r="L37" s="8">
        <f>L38+L39</f>
        <v>3513040</v>
      </c>
      <c r="M37" s="18"/>
      <c r="N37" s="8">
        <f>N38+N39</f>
        <v>3305425</v>
      </c>
      <c r="O37" s="18"/>
      <c r="P37" s="8">
        <f>P38+P39</f>
        <v>2929569</v>
      </c>
      <c r="Q37" s="18"/>
      <c r="R37" s="8">
        <f>R38+R39</f>
        <v>2292739</v>
      </c>
      <c r="S37" s="18"/>
      <c r="T37" s="8">
        <v>2248409</v>
      </c>
      <c r="U37" s="18"/>
      <c r="V37" s="8">
        <f>'[1]Bilans'!$B$57</f>
        <v>2550115</v>
      </c>
      <c r="W37" s="18"/>
      <c r="X37" s="8">
        <v>2607357</v>
      </c>
      <c r="Y37" s="18"/>
      <c r="Z37" s="8">
        <v>1765880</v>
      </c>
      <c r="AA37" s="18"/>
      <c r="AB37" s="8">
        <v>1493147</v>
      </c>
      <c r="AC37" s="18"/>
      <c r="AD37" s="8">
        <v>235990</v>
      </c>
      <c r="AE37" s="18"/>
      <c r="AF37" s="8">
        <v>396359</v>
      </c>
    </row>
    <row r="38" spans="2:32" ht="15">
      <c r="B38" s="32" t="s">
        <v>16</v>
      </c>
      <c r="D38" s="1">
        <v>854796</v>
      </c>
      <c r="F38" s="1">
        <v>696189</v>
      </c>
      <c r="H38" s="1">
        <v>590767</v>
      </c>
      <c r="J38" s="1">
        <v>476447</v>
      </c>
      <c r="L38" s="1">
        <v>411482</v>
      </c>
      <c r="N38" s="1">
        <v>379427</v>
      </c>
      <c r="P38" s="1">
        <v>330532</v>
      </c>
      <c r="R38" s="1">
        <v>294561</v>
      </c>
      <c r="T38" s="1">
        <f>24277</f>
        <v>24277</v>
      </c>
      <c r="V38" s="1">
        <f>'[1]Bilans'!$B$66</f>
        <v>31315</v>
      </c>
      <c r="X38" s="1">
        <v>7356</v>
      </c>
      <c r="Z38" s="1">
        <v>8438</v>
      </c>
      <c r="AB38" s="1">
        <v>18246</v>
      </c>
      <c r="AD38" s="1">
        <v>2096</v>
      </c>
      <c r="AF38" s="1">
        <v>5061</v>
      </c>
    </row>
    <row r="39" spans="2:32" ht="15">
      <c r="B39" s="32" t="s">
        <v>15</v>
      </c>
      <c r="D39" s="1">
        <v>3841192</v>
      </c>
      <c r="F39" s="1">
        <v>3684805</v>
      </c>
      <c r="H39" s="1">
        <v>2762155</v>
      </c>
      <c r="J39" s="1">
        <v>3201595</v>
      </c>
      <c r="L39" s="1">
        <v>3101558</v>
      </c>
      <c r="N39" s="1">
        <v>2925998</v>
      </c>
      <c r="P39" s="1">
        <v>2599037</v>
      </c>
      <c r="R39" s="1">
        <v>1998178</v>
      </c>
      <c r="T39" s="1">
        <f>1250418</f>
        <v>1250418</v>
      </c>
      <c r="V39" s="1">
        <f>'[1]Bilans'!$B$69</f>
        <v>1248601</v>
      </c>
      <c r="X39" s="1">
        <v>1211366</v>
      </c>
      <c r="Z39" s="1">
        <v>812329</v>
      </c>
      <c r="AB39" s="1">
        <v>1124778</v>
      </c>
      <c r="AD39" s="1">
        <v>202258</v>
      </c>
      <c r="AF39" s="1">
        <v>247484</v>
      </c>
    </row>
    <row r="41" spans="2:32" ht="15">
      <c r="B41" s="32" t="s">
        <v>20</v>
      </c>
      <c r="D41" s="1">
        <v>25530098</v>
      </c>
      <c r="F41" s="1">
        <v>25530098</v>
      </c>
      <c r="H41" s="1">
        <v>25530098</v>
      </c>
      <c r="J41" s="1">
        <v>25530098</v>
      </c>
      <c r="L41" s="1">
        <v>25530098</v>
      </c>
      <c r="N41" s="1">
        <v>25530098</v>
      </c>
      <c r="P41" s="1">
        <v>25530098</v>
      </c>
      <c r="R41" s="1">
        <v>25530098</v>
      </c>
      <c r="T41" s="1">
        <v>25530098</v>
      </c>
      <c r="V41" s="1">
        <v>25530098</v>
      </c>
      <c r="X41" s="1">
        <v>25530098</v>
      </c>
      <c r="Z41" s="1">
        <v>25530098</v>
      </c>
      <c r="AB41" s="1">
        <v>25530098</v>
      </c>
      <c r="AD41" s="1">
        <v>25530098</v>
      </c>
      <c r="AF41" s="1">
        <v>25530098</v>
      </c>
    </row>
    <row r="42" spans="1:32" s="32" customFormat="1" ht="15.75">
      <c r="A42" s="41" t="s">
        <v>0</v>
      </c>
      <c r="B42" s="33" t="s">
        <v>21</v>
      </c>
      <c r="C42" s="18"/>
      <c r="D42" s="10">
        <f>D21/D41*1000</f>
        <v>8.628639028334321</v>
      </c>
      <c r="E42" s="18"/>
      <c r="F42" s="10">
        <f>F21/F41*1000</f>
        <v>1.1183662514730652</v>
      </c>
      <c r="G42" s="18"/>
      <c r="H42" s="10">
        <f>H21/H41*1000</f>
        <v>0.27700637890226665</v>
      </c>
      <c r="I42" s="18"/>
      <c r="J42" s="10">
        <f>J21/J41*1000</f>
        <v>3.0209441420867247</v>
      </c>
      <c r="K42" s="18"/>
      <c r="L42" s="10">
        <f>L21/L41*1000</f>
        <v>3.2314799574995754</v>
      </c>
      <c r="M42" s="18"/>
      <c r="N42" s="10">
        <f>N21/N41*1000</f>
        <v>2.558979601253391</v>
      </c>
      <c r="O42" s="18"/>
      <c r="P42" s="10">
        <f>P21/P41*1000</f>
        <v>1.9296048138945647</v>
      </c>
      <c r="Q42" s="18"/>
      <c r="R42" s="10">
        <f>R21/R41*1000</f>
        <v>0.6462959914999151</v>
      </c>
      <c r="S42" s="18"/>
      <c r="T42" s="10">
        <f>T21/T41*1000</f>
        <v>2.071124051306031</v>
      </c>
      <c r="U42" s="18"/>
      <c r="V42" s="10">
        <f>V21/V41*1000</f>
        <v>2.3244329105199677</v>
      </c>
      <c r="W42" s="18"/>
      <c r="X42" s="10">
        <f>X21/X41*1000</f>
        <v>2.6199272717245345</v>
      </c>
      <c r="Y42" s="11"/>
      <c r="Z42" s="10">
        <f>Z21/Z41*1000</f>
        <v>0.8350144210178903</v>
      </c>
      <c r="AA42" s="11"/>
      <c r="AB42" s="10">
        <f>AB21/AB41*1000</f>
        <v>0.9039918295652449</v>
      </c>
      <c r="AC42" s="11"/>
      <c r="AD42" s="10">
        <f>AD21/AD41*1000</f>
        <v>0.3221295899451698</v>
      </c>
      <c r="AE42" s="11"/>
      <c r="AF42" s="10">
        <f>AF21/AF41*1000</f>
        <v>0.20516960021070033</v>
      </c>
    </row>
    <row r="43" ht="6" customHeight="1"/>
    <row r="44" spans="1:2" ht="15">
      <c r="A44" s="22" t="s">
        <v>2</v>
      </c>
      <c r="B44" s="21"/>
    </row>
    <row r="45" spans="1:32" ht="15.75">
      <c r="A45" s="22" t="s">
        <v>3</v>
      </c>
      <c r="B45" s="35" t="s">
        <v>26</v>
      </c>
      <c r="C45" s="67"/>
      <c r="D45" s="80">
        <v>2021</v>
      </c>
      <c r="E45" s="67"/>
      <c r="F45" s="80">
        <v>2020</v>
      </c>
      <c r="G45" s="67"/>
      <c r="H45" s="80">
        <v>2019</v>
      </c>
      <c r="I45" s="67"/>
      <c r="J45" s="80">
        <v>2018</v>
      </c>
      <c r="K45" s="67"/>
      <c r="L45" s="80">
        <f>L4</f>
        <v>2017</v>
      </c>
      <c r="M45" s="67"/>
      <c r="N45" s="80">
        <f>N4</f>
        <v>2016</v>
      </c>
      <c r="O45" s="67"/>
      <c r="P45" s="80">
        <f>P4</f>
        <v>2015</v>
      </c>
      <c r="Q45" s="81"/>
      <c r="R45" s="80">
        <f>R4</f>
        <v>2014</v>
      </c>
      <c r="S45" s="81"/>
      <c r="T45" s="80">
        <f>T4</f>
        <v>2013</v>
      </c>
      <c r="U45" s="79"/>
      <c r="V45" s="80">
        <f>V4</f>
        <v>2012</v>
      </c>
      <c r="W45" s="79"/>
      <c r="X45" s="80">
        <f>X4</f>
        <v>2011</v>
      </c>
      <c r="Y45" s="79"/>
      <c r="Z45" s="80">
        <f>Z4</f>
        <v>2010</v>
      </c>
      <c r="AA45" s="79"/>
      <c r="AB45" s="80">
        <f>AB4</f>
        <v>2009</v>
      </c>
      <c r="AC45" s="105"/>
      <c r="AD45" s="80">
        <v>2008</v>
      </c>
      <c r="AE45" s="105"/>
      <c r="AF45" s="80">
        <v>2007</v>
      </c>
    </row>
    <row r="46" spans="1:32" ht="15.75">
      <c r="A46" s="22" t="s">
        <v>4</v>
      </c>
      <c r="D46" s="8"/>
      <c r="F46" s="8"/>
      <c r="H46" s="8"/>
      <c r="J46" s="8"/>
      <c r="L46" s="8"/>
      <c r="N46" s="8"/>
      <c r="P46" s="8"/>
      <c r="R46" s="8"/>
      <c r="T46" s="8"/>
      <c r="V46" s="8"/>
      <c r="X46" s="8"/>
      <c r="Z46" s="8"/>
      <c r="AB46" s="8"/>
      <c r="AC46" s="107"/>
      <c r="AD46" s="8"/>
      <c r="AE46" s="107"/>
      <c r="AF46" s="8"/>
    </row>
    <row r="47" spans="1:32" ht="15">
      <c r="A47" s="22" t="s">
        <v>5</v>
      </c>
      <c r="B47" s="32" t="s">
        <v>22</v>
      </c>
      <c r="D47" s="4">
        <f>(D30/D39)</f>
        <v>0.9868204973872694</v>
      </c>
      <c r="F47" s="4">
        <f>(F30/F39)</f>
        <v>0.8891792102974242</v>
      </c>
      <c r="H47" s="4">
        <f>(H30/H39)</f>
        <v>0.89670746210839</v>
      </c>
      <c r="J47" s="4">
        <f>(J30/J39)</f>
        <v>0.9466887598212765</v>
      </c>
      <c r="L47" s="4">
        <f>(L30/L39)</f>
        <v>0.925451982519753</v>
      </c>
      <c r="N47" s="4">
        <f>(N30/N39)</f>
        <v>0.8675101623446085</v>
      </c>
      <c r="P47" s="4">
        <f>(P30/P39)</f>
        <v>0.8535569135799144</v>
      </c>
      <c r="R47" s="4">
        <f>(R30/R39)</f>
        <v>0.8756076785952003</v>
      </c>
      <c r="T47" s="4">
        <f>(T30/T39)</f>
        <v>1.1443989130034917</v>
      </c>
      <c r="V47" s="4">
        <f>(V30/V39)</f>
        <v>1.4581103170668612</v>
      </c>
      <c r="X47" s="4">
        <f>(X30/X39)</f>
        <v>1.6851958862969574</v>
      </c>
      <c r="Y47" s="23"/>
      <c r="Z47" s="4">
        <f>(Z30/Z39)</f>
        <v>1.513839835830064</v>
      </c>
      <c r="AA47" s="23"/>
      <c r="AB47" s="4">
        <f>(AB30/AB39)</f>
        <v>1.2385661881722438</v>
      </c>
      <c r="AC47" s="106"/>
      <c r="AD47" s="4">
        <v>0.668</v>
      </c>
      <c r="AE47" s="106"/>
      <c r="AF47" s="4">
        <v>1.057</v>
      </c>
    </row>
    <row r="48" spans="2:32" ht="15">
      <c r="B48" s="32" t="s">
        <v>25</v>
      </c>
      <c r="D48" s="4">
        <f>(D37/D32)</f>
        <v>0.8117176653446836</v>
      </c>
      <c r="F48" s="4">
        <f>(F37/F32)</f>
        <v>0.8608701461771693</v>
      </c>
      <c r="H48" s="4">
        <f>(H37/H32)</f>
        <v>0.84526266272252</v>
      </c>
      <c r="J48" s="4">
        <f>(J37/J32)</f>
        <v>0.8191314677630461</v>
      </c>
      <c r="L48" s="4">
        <f>(L37/L32)</f>
        <v>0.8239022266917829</v>
      </c>
      <c r="N48" s="4">
        <f>(N37/N32)</f>
        <v>0.8552559913910988</v>
      </c>
      <c r="P48" s="4">
        <f>(P37/P32)</f>
        <v>0.8563439723661284</v>
      </c>
      <c r="R48" s="4">
        <f>(R37/R32)</f>
        <v>0.7913929583896685</v>
      </c>
      <c r="T48" s="4">
        <f>(T37/T32)</f>
        <v>0.8381704516648525</v>
      </c>
      <c r="V48" s="4">
        <f>(V37/V32)</f>
        <v>0.7721748003791056</v>
      </c>
      <c r="X48" s="4">
        <f>(X37/X32)</f>
        <v>0.7860668454244029</v>
      </c>
      <c r="Y48" s="23"/>
      <c r="Z48" s="4">
        <f>(Z37/Z32)</f>
        <v>0.7429969045301908</v>
      </c>
      <c r="AA48" s="23"/>
      <c r="AB48" s="4">
        <f>(AB37/AB32)</f>
        <v>0.7056693746957603</v>
      </c>
      <c r="AC48" s="106"/>
      <c r="AD48" s="4">
        <f>(AD37/AD32)</f>
        <v>0.30734667830118645</v>
      </c>
      <c r="AE48" s="106"/>
      <c r="AF48" s="4">
        <f>(AF37/AF32)</f>
        <v>0.44048894440641195</v>
      </c>
    </row>
    <row r="49" spans="2:32" ht="15" outlineLevel="1">
      <c r="B49" s="32" t="s">
        <v>23</v>
      </c>
      <c r="D49" s="4">
        <f>(D21/D32)</f>
        <v>0.038077883610175396</v>
      </c>
      <c r="F49" s="4">
        <f>(F21/F32)</f>
        <v>0.005610499446849399</v>
      </c>
      <c r="H49" s="4">
        <f>(H21/H32)</f>
        <v>0.0017828322730960224</v>
      </c>
      <c r="J49" s="4">
        <f>(J21/J32)</f>
        <v>0.01717639832585515</v>
      </c>
      <c r="L49" s="4">
        <f>(L21/L32)</f>
        <v>0.019348465631496396</v>
      </c>
      <c r="N49" s="4">
        <f>(N21/N32)</f>
        <v>0.016903947048737114</v>
      </c>
      <c r="P49" s="4">
        <f>(P21/P32)</f>
        <v>0.014400095410168725</v>
      </c>
      <c r="R49" s="4">
        <f>(R21/R32)</f>
        <v>0.005695364284128953</v>
      </c>
      <c r="T49" s="4">
        <f>(T21/T32)</f>
        <v>0.019711316225042123</v>
      </c>
      <c r="V49" s="4">
        <f>(V21/V32)</f>
        <v>0.017969059896866323</v>
      </c>
      <c r="X49" s="4">
        <f>(X21/X32)</f>
        <v>0.02016511474642791</v>
      </c>
      <c r="Y49" s="23"/>
      <c r="Z49" s="4">
        <f>(Z21/Z32)</f>
        <v>0.008969583443254698</v>
      </c>
      <c r="AA49" s="23"/>
      <c r="AB49" s="4">
        <f>(AB21/AB32)</f>
        <v>0.010907260637166636</v>
      </c>
      <c r="AC49" s="106"/>
      <c r="AD49" s="4">
        <f>(AD21/AD32)</f>
        <v>0.01071070419233424</v>
      </c>
      <c r="AE49" s="106"/>
      <c r="AF49" s="4">
        <f>(AF21/AF32)</f>
        <v>0.00582119010997804</v>
      </c>
    </row>
    <row r="50" spans="2:32" ht="15">
      <c r="B50" s="32" t="s">
        <v>24</v>
      </c>
      <c r="D50" s="4">
        <f>D21/D34</f>
        <v>0.20223821677101886</v>
      </c>
      <c r="F50" s="4">
        <f>F21/F34</f>
        <v>0.040325633159895825</v>
      </c>
      <c r="H50" s="4">
        <f>H21/H34</f>
        <v>0.011521668295861844</v>
      </c>
      <c r="J50" s="4">
        <f>J21/J34</f>
        <v>0.09496620619087315</v>
      </c>
      <c r="L50" s="4">
        <f>L21/L34</f>
        <v>0.10987342581346289</v>
      </c>
      <c r="N50" s="4">
        <f>N21/N34</f>
        <v>0.11678512438059963</v>
      </c>
      <c r="P50" s="4">
        <f>P21/P34</f>
        <v>0.1002401058093397</v>
      </c>
      <c r="R50" s="4">
        <f>R21/R34</f>
        <v>0.027301879362095726</v>
      </c>
      <c r="T50" s="4">
        <f>T21/T34</f>
        <v>0.121802949015344</v>
      </c>
      <c r="V50" s="4">
        <f>V21/V34</f>
        <v>0.07887213498228988</v>
      </c>
      <c r="X50" s="4">
        <f>X21/X34</f>
        <v>0.094258951056145</v>
      </c>
      <c r="Y50" s="5"/>
      <c r="Z50" s="4">
        <f>Z21/Z34</f>
        <v>0.03490068252624755</v>
      </c>
      <c r="AA50" s="5"/>
      <c r="AB50" s="4">
        <f>AB21/AB34</f>
        <v>0.03705785161123538</v>
      </c>
      <c r="AC50" s="106"/>
      <c r="AD50" s="4">
        <f>AD21/AD34</f>
        <v>0.015463297232250301</v>
      </c>
      <c r="AE50" s="106"/>
      <c r="AF50" s="4">
        <f>AF21/AF34</f>
        <v>0.010404066285700666</v>
      </c>
    </row>
    <row r="51" spans="29:31" ht="15">
      <c r="AC51"/>
      <c r="AE51"/>
    </row>
    <row r="52" spans="29:31" ht="15">
      <c r="AC52"/>
      <c r="AE52"/>
    </row>
  </sheetData>
  <sheetProtection/>
  <mergeCells count="1">
    <mergeCell ref="B6:B7"/>
  </mergeCells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F53"/>
  <sheetViews>
    <sheetView showGridLines="0" zoomScale="85" zoomScaleNormal="85" zoomScalePageLayoutView="0" workbookViewId="0" topLeftCell="A1">
      <pane xSplit="2" topLeftCell="C1" activePane="topRight" state="frozen"/>
      <selection pane="topLeft" activeCell="H55" sqref="H55"/>
      <selection pane="topRight" activeCell="D18" sqref="D18"/>
    </sheetView>
  </sheetViews>
  <sheetFormatPr defaultColWidth="9.00390625" defaultRowHeight="12.75" outlineLevelCol="1"/>
  <cols>
    <col min="1" max="1" width="37.00390625" style="32" hidden="1" customWidth="1" outlineLevel="1"/>
    <col min="2" max="2" width="58.375" style="32" customWidth="1" collapsed="1"/>
    <col min="3" max="3" width="1.00390625" style="32" customWidth="1"/>
    <col min="4" max="4" width="13.75390625" style="32" customWidth="1" outlineLevel="1"/>
    <col min="5" max="5" width="1.00390625" style="32" customWidth="1"/>
    <col min="6" max="6" width="13.75390625" style="32" customWidth="1" outlineLevel="1"/>
    <col min="7" max="7" width="1.00390625" style="32" customWidth="1"/>
    <col min="8" max="8" width="13.75390625" style="32" customWidth="1" outlineLevel="1"/>
    <col min="9" max="9" width="1.00390625" style="32" customWidth="1"/>
    <col min="10" max="10" width="13.75390625" style="32" customWidth="1" outlineLevel="1"/>
    <col min="11" max="11" width="1.00390625" style="32" customWidth="1"/>
    <col min="12" max="12" width="13.75390625" style="32" customWidth="1" outlineLevel="1"/>
    <col min="13" max="13" width="1.00390625" style="32" customWidth="1"/>
    <col min="14" max="14" width="13.75390625" style="32" customWidth="1" outlineLevel="1"/>
    <col min="15" max="15" width="1.00390625" style="32" customWidth="1"/>
    <col min="16" max="16" width="13.75390625" style="32" customWidth="1" outlineLevel="1"/>
    <col min="17" max="17" width="1.00390625" style="32" customWidth="1"/>
    <col min="18" max="18" width="13.75390625" style="32" customWidth="1" outlineLevel="1"/>
    <col min="19" max="19" width="1.00390625" style="32" customWidth="1"/>
    <col min="20" max="20" width="13.75390625" style="32" customWidth="1" outlineLevel="1"/>
    <col min="21" max="21" width="1.00390625" style="32" customWidth="1"/>
    <col min="22" max="22" width="13.75390625" style="32" customWidth="1" outlineLevel="1"/>
    <col min="23" max="23" width="1.00390625" style="32" customWidth="1"/>
    <col min="24" max="24" width="13.75390625" style="32" customWidth="1" outlineLevel="1"/>
    <col min="25" max="25" width="1.00390625" style="32" customWidth="1" outlineLevel="1"/>
    <col min="26" max="26" width="13.75390625" style="32" customWidth="1"/>
    <col min="27" max="27" width="1.12109375" style="32" customWidth="1"/>
    <col min="28" max="28" width="13.875" style="32" customWidth="1"/>
    <col min="29" max="29" width="1.875" style="90" customWidth="1"/>
    <col min="30" max="30" width="13.875" style="32" customWidth="1"/>
    <col min="31" max="31" width="1.12109375" style="90" customWidth="1"/>
    <col min="32" max="32" width="13.875" style="32" customWidth="1"/>
    <col min="33" max="16384" width="9.125" style="32" customWidth="1"/>
  </cols>
  <sheetData>
    <row r="1" spans="2:32" ht="15.75">
      <c r="B1" s="12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86"/>
      <c r="AD1" s="14"/>
      <c r="AE1" s="86"/>
      <c r="AF1" s="14"/>
    </row>
    <row r="2" ht="15.75">
      <c r="B2" s="8"/>
    </row>
    <row r="3" spans="2:32" ht="15.75">
      <c r="B3" s="30" t="s">
        <v>31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88"/>
      <c r="AD3" s="15"/>
      <c r="AE3" s="88"/>
      <c r="AF3" s="15"/>
    </row>
    <row r="4" spans="2:32" ht="15.75">
      <c r="B4" s="16" t="s">
        <v>11</v>
      </c>
      <c r="C4" s="56"/>
      <c r="D4" s="77">
        <v>2021</v>
      </c>
      <c r="E4" s="56"/>
      <c r="F4" s="77">
        <v>2020</v>
      </c>
      <c r="G4" s="56"/>
      <c r="H4" s="77">
        <v>2019</v>
      </c>
      <c r="I4" s="56"/>
      <c r="J4" s="77">
        <v>2018</v>
      </c>
      <c r="K4" s="56"/>
      <c r="L4" s="77">
        <v>2017</v>
      </c>
      <c r="M4" s="56"/>
      <c r="N4" s="77">
        <v>2016</v>
      </c>
      <c r="O4" s="56"/>
      <c r="P4" s="77">
        <v>2015</v>
      </c>
      <c r="Q4" s="78"/>
      <c r="R4" s="77">
        <v>2014</v>
      </c>
      <c r="S4" s="78"/>
      <c r="T4" s="77">
        <v>2013</v>
      </c>
      <c r="U4" s="79"/>
      <c r="V4" s="77">
        <v>2012</v>
      </c>
      <c r="W4" s="79"/>
      <c r="X4" s="77">
        <v>2011</v>
      </c>
      <c r="Y4" s="79"/>
      <c r="Z4" s="77">
        <v>2010</v>
      </c>
      <c r="AA4" s="79"/>
      <c r="AB4" s="77">
        <v>2009</v>
      </c>
      <c r="AC4" s="105"/>
      <c r="AD4" s="77">
        <v>2008</v>
      </c>
      <c r="AE4" s="105"/>
      <c r="AF4" s="77">
        <v>2007</v>
      </c>
    </row>
    <row r="5" ht="6" customHeight="1">
      <c r="B5" s="1"/>
    </row>
    <row r="6" spans="2:32" ht="31.5" customHeight="1">
      <c r="B6" s="112" t="s">
        <v>17</v>
      </c>
      <c r="C6" s="37"/>
      <c r="D6" s="38">
        <v>2918879</v>
      </c>
      <c r="E6" s="37"/>
      <c r="F6" s="38">
        <v>3251317</v>
      </c>
      <c r="G6" s="37"/>
      <c r="H6" s="38">
        <v>3016459</v>
      </c>
      <c r="I6" s="37"/>
      <c r="J6" s="38">
        <v>2902349</v>
      </c>
      <c r="K6" s="37"/>
      <c r="L6" s="38">
        <v>2494133</v>
      </c>
      <c r="M6" s="37"/>
      <c r="N6" s="38">
        <v>2267289</v>
      </c>
      <c r="O6" s="37"/>
      <c r="P6" s="38">
        <v>2100422</v>
      </c>
      <c r="Q6" s="37"/>
      <c r="R6" s="38">
        <v>1879993</v>
      </c>
      <c r="S6" s="37"/>
      <c r="T6" s="38">
        <v>1713675</v>
      </c>
      <c r="U6" s="37"/>
      <c r="V6" s="38">
        <v>2565246</v>
      </c>
      <c r="W6" s="37"/>
      <c r="X6" s="38">
        <v>2032946</v>
      </c>
      <c r="Y6" s="44"/>
      <c r="Z6" s="38">
        <v>1352815</v>
      </c>
      <c r="AA6" s="44"/>
      <c r="AB6" s="38">
        <v>1299070</v>
      </c>
      <c r="AC6" s="92"/>
      <c r="AD6" s="38">
        <v>72173</v>
      </c>
      <c r="AE6" s="91"/>
      <c r="AF6" s="38">
        <v>133600</v>
      </c>
    </row>
    <row r="7" spans="2:32" ht="15.75">
      <c r="B7" s="113"/>
      <c r="C7" s="37"/>
      <c r="D7" s="26"/>
      <c r="E7" s="37"/>
      <c r="F7" s="26"/>
      <c r="G7" s="37"/>
      <c r="H7" s="26"/>
      <c r="I7" s="37"/>
      <c r="J7" s="26"/>
      <c r="K7" s="37"/>
      <c r="L7" s="26"/>
      <c r="M7" s="37"/>
      <c r="N7" s="26"/>
      <c r="O7" s="37"/>
      <c r="P7" s="26"/>
      <c r="Q7" s="37"/>
      <c r="R7" s="26"/>
      <c r="S7" s="37"/>
      <c r="T7" s="26"/>
      <c r="U7" s="37"/>
      <c r="V7" s="26"/>
      <c r="W7" s="37"/>
      <c r="X7" s="26"/>
      <c r="Y7" s="6"/>
      <c r="Z7" s="9"/>
      <c r="AA7" s="6"/>
      <c r="AB7" s="9"/>
      <c r="AC7" s="6"/>
      <c r="AD7" s="9"/>
      <c r="AE7" s="6"/>
      <c r="AF7" s="9"/>
    </row>
    <row r="8" spans="2:32" ht="15.75">
      <c r="B8" s="17"/>
      <c r="C8" s="37"/>
      <c r="D8" s="38"/>
      <c r="E8" s="37"/>
      <c r="F8" s="38"/>
      <c r="G8" s="37"/>
      <c r="H8" s="38"/>
      <c r="I8" s="37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38"/>
      <c r="W8" s="37"/>
      <c r="X8" s="38"/>
      <c r="Y8" s="44"/>
      <c r="Z8" s="38"/>
      <c r="AA8" s="44"/>
      <c r="AB8" s="38"/>
      <c r="AC8" s="92"/>
      <c r="AD8" s="38"/>
      <c r="AE8" s="91"/>
      <c r="AF8" s="38"/>
    </row>
    <row r="9" spans="2:32" ht="15.75">
      <c r="B9" s="19" t="s">
        <v>18</v>
      </c>
      <c r="C9" s="18"/>
      <c r="D9" s="2">
        <v>229792</v>
      </c>
      <c r="E9" s="18"/>
      <c r="F9" s="2">
        <v>213906</v>
      </c>
      <c r="G9" s="18"/>
      <c r="H9" s="2">
        <v>144195</v>
      </c>
      <c r="I9" s="18"/>
      <c r="J9" s="2">
        <v>189778</v>
      </c>
      <c r="K9" s="18"/>
      <c r="L9" s="2">
        <v>288868</v>
      </c>
      <c r="M9" s="18"/>
      <c r="N9" s="2">
        <v>248027</v>
      </c>
      <c r="O9" s="18"/>
      <c r="P9" s="2">
        <v>178544</v>
      </c>
      <c r="Q9" s="18"/>
      <c r="R9" s="2">
        <v>151437</v>
      </c>
      <c r="S9" s="18"/>
      <c r="T9" s="2">
        <v>127219</v>
      </c>
      <c r="U9" s="18"/>
      <c r="V9" s="2">
        <v>223092</v>
      </c>
      <c r="W9" s="18"/>
      <c r="X9" s="2">
        <v>161208</v>
      </c>
      <c r="Y9" s="6"/>
      <c r="Z9" s="2">
        <v>131586</v>
      </c>
      <c r="AA9" s="6"/>
      <c r="AB9" s="2">
        <v>237153</v>
      </c>
      <c r="AC9" s="6"/>
      <c r="AD9" s="2">
        <v>46098</v>
      </c>
      <c r="AE9" s="6"/>
      <c r="AF9" s="2">
        <v>32749</v>
      </c>
    </row>
    <row r="10" spans="2:32" ht="15.75">
      <c r="B10" s="29" t="s">
        <v>27</v>
      </c>
      <c r="C10" s="18"/>
      <c r="D10" s="28">
        <f>D9/D6</f>
        <v>0.07872611368953629</v>
      </c>
      <c r="E10" s="18"/>
      <c r="F10" s="28">
        <f>F9/F6</f>
        <v>0.0657905704057771</v>
      </c>
      <c r="G10" s="18"/>
      <c r="H10" s="28">
        <f>H9/H6</f>
        <v>0.04780273824374871</v>
      </c>
      <c r="I10" s="18"/>
      <c r="J10" s="28">
        <f>J9/J6</f>
        <v>0.0653877255974385</v>
      </c>
      <c r="K10" s="18"/>
      <c r="L10" s="28">
        <f>L9/L6</f>
        <v>0.11581900403867797</v>
      </c>
      <c r="M10" s="18"/>
      <c r="N10" s="28">
        <f>N9/N6</f>
        <v>0.10939364148108159</v>
      </c>
      <c r="O10" s="18"/>
      <c r="P10" s="28">
        <f>P9/P6</f>
        <v>0.08500387065075495</v>
      </c>
      <c r="Q10" s="18"/>
      <c r="R10" s="28">
        <f>R9/R6</f>
        <v>0.08055189567195196</v>
      </c>
      <c r="S10" s="18"/>
      <c r="T10" s="28">
        <f>T9/T6</f>
        <v>0.07423753045355741</v>
      </c>
      <c r="U10" s="18"/>
      <c r="V10" s="28">
        <f>V9/V6</f>
        <v>0.08696709789236588</v>
      </c>
      <c r="W10" s="18"/>
      <c r="X10" s="28">
        <f>X9/X6</f>
        <v>0.07929772851812099</v>
      </c>
      <c r="Y10" s="6"/>
      <c r="Z10" s="28">
        <f>Z9/Z6</f>
        <v>0.09726828871649117</v>
      </c>
      <c r="AA10" s="6"/>
      <c r="AB10" s="28">
        <f>AB9/AB6</f>
        <v>0.18255598235660897</v>
      </c>
      <c r="AC10" s="6"/>
      <c r="AD10" s="28">
        <v>0.6387153090490904</v>
      </c>
      <c r="AE10" s="6"/>
      <c r="AF10" s="28">
        <v>0.24512724550898204</v>
      </c>
    </row>
    <row r="11" spans="2:32" ht="15.75">
      <c r="B11" s="25"/>
      <c r="C11" s="18"/>
      <c r="D11" s="9"/>
      <c r="E11" s="18"/>
      <c r="F11" s="9"/>
      <c r="G11" s="18"/>
      <c r="H11" s="9"/>
      <c r="I11" s="18"/>
      <c r="J11" s="9"/>
      <c r="K11" s="18"/>
      <c r="L11" s="9"/>
      <c r="M11" s="18"/>
      <c r="N11" s="9"/>
      <c r="O11" s="18"/>
      <c r="P11" s="9"/>
      <c r="Q11" s="18"/>
      <c r="R11" s="9"/>
      <c r="S11" s="18"/>
      <c r="T11" s="9"/>
      <c r="U11" s="18"/>
      <c r="V11" s="9"/>
      <c r="W11" s="18"/>
      <c r="X11" s="9"/>
      <c r="Y11" s="6"/>
      <c r="Z11" s="9"/>
      <c r="AA11" s="6"/>
      <c r="AB11" s="9"/>
      <c r="AC11" s="6"/>
      <c r="AD11" s="9"/>
      <c r="AE11" s="6"/>
      <c r="AF11" s="9"/>
    </row>
    <row r="12" spans="2:32" ht="15.75">
      <c r="B12" s="19"/>
      <c r="C12" s="37"/>
      <c r="D12" s="38"/>
      <c r="E12" s="37"/>
      <c r="F12" s="38"/>
      <c r="G12" s="37"/>
      <c r="H12" s="38"/>
      <c r="I12" s="37"/>
      <c r="J12" s="38"/>
      <c r="K12" s="37"/>
      <c r="L12" s="38"/>
      <c r="M12" s="37"/>
      <c r="N12" s="38"/>
      <c r="O12" s="37"/>
      <c r="P12" s="38"/>
      <c r="Q12" s="37"/>
      <c r="R12" s="38"/>
      <c r="S12" s="37"/>
      <c r="T12" s="38"/>
      <c r="U12" s="37"/>
      <c r="V12" s="38"/>
      <c r="W12" s="37"/>
      <c r="X12" s="38"/>
      <c r="Y12" s="44"/>
      <c r="Z12" s="38"/>
      <c r="AA12" s="44"/>
      <c r="AB12" s="38"/>
      <c r="AC12" s="92"/>
      <c r="AD12" s="38"/>
      <c r="AE12" s="91"/>
      <c r="AF12" s="38"/>
    </row>
    <row r="13" spans="2:32" ht="15.75">
      <c r="B13" s="33" t="s">
        <v>30</v>
      </c>
      <c r="D13" s="38">
        <v>152765</v>
      </c>
      <c r="F13" s="38">
        <v>74805</v>
      </c>
      <c r="H13" s="38">
        <v>62291</v>
      </c>
      <c r="J13" s="38">
        <v>95733</v>
      </c>
      <c r="L13" s="38">
        <v>208666</v>
      </c>
      <c r="N13" s="38">
        <v>143728</v>
      </c>
      <c r="P13" s="38">
        <v>109475</v>
      </c>
      <c r="R13" s="38">
        <v>67837</v>
      </c>
      <c r="T13" s="38">
        <v>52429</v>
      </c>
      <c r="V13" s="38">
        <v>110581</v>
      </c>
      <c r="X13" s="38">
        <v>114857</v>
      </c>
      <c r="Z13" s="40">
        <v>81080</v>
      </c>
      <c r="AB13" s="40">
        <v>90516</v>
      </c>
      <c r="AC13" s="95"/>
      <c r="AD13" s="40">
        <v>23572</v>
      </c>
      <c r="AF13" s="40">
        <v>11099</v>
      </c>
    </row>
    <row r="14" spans="2:32" ht="15">
      <c r="B14" s="29" t="s">
        <v>27</v>
      </c>
      <c r="C14" s="6"/>
      <c r="D14" s="28">
        <f>D13/D6</f>
        <v>0.052336873162607975</v>
      </c>
      <c r="E14" s="6"/>
      <c r="F14" s="28">
        <f>F13/F6</f>
        <v>0.023007599689602705</v>
      </c>
      <c r="G14" s="6"/>
      <c r="H14" s="28">
        <f>H13/H6</f>
        <v>0.020650371843277168</v>
      </c>
      <c r="I14" s="6"/>
      <c r="J14" s="28">
        <f>J13/J6</f>
        <v>0.03298466173434001</v>
      </c>
      <c r="K14" s="6"/>
      <c r="L14" s="28">
        <f>L13/L6</f>
        <v>0.08366273971756918</v>
      </c>
      <c r="M14" s="6"/>
      <c r="N14" s="28">
        <f>N13/N6</f>
        <v>0.06339200692986205</v>
      </c>
      <c r="O14" s="6"/>
      <c r="P14" s="28">
        <f>P13/P6</f>
        <v>0.05212047864667196</v>
      </c>
      <c r="Q14" s="6"/>
      <c r="R14" s="28">
        <f>R13/R6</f>
        <v>0.03608364499229518</v>
      </c>
      <c r="S14" s="6"/>
      <c r="T14" s="28">
        <f>T13/T6</f>
        <v>0.030594482617765914</v>
      </c>
      <c r="U14" s="6"/>
      <c r="V14" s="28">
        <f>V13/V6</f>
        <v>0.04310736670089341</v>
      </c>
      <c r="W14" s="6"/>
      <c r="X14" s="28">
        <f>X13/X6</f>
        <v>0.056497811550331394</v>
      </c>
      <c r="Y14" s="6"/>
      <c r="Z14" s="28">
        <f>Z13/Z6</f>
        <v>0.059934285175726174</v>
      </c>
      <c r="AA14" s="6"/>
      <c r="AB14" s="28">
        <f>AB13/AB6</f>
        <v>0.06967753854680656</v>
      </c>
      <c r="AC14" s="6"/>
      <c r="AD14" s="28">
        <v>0.326604131739016</v>
      </c>
      <c r="AE14" s="6"/>
      <c r="AF14" s="28">
        <v>0.08307634730538922</v>
      </c>
    </row>
    <row r="15" spans="2:32" ht="15">
      <c r="B15" s="9"/>
      <c r="C15" s="6"/>
      <c r="D15" s="9"/>
      <c r="E15" s="6"/>
      <c r="F15" s="9"/>
      <c r="G15" s="6"/>
      <c r="H15" s="9"/>
      <c r="I15" s="6"/>
      <c r="J15" s="9"/>
      <c r="K15" s="6"/>
      <c r="L15" s="9"/>
      <c r="M15" s="6"/>
      <c r="N15" s="9"/>
      <c r="O15" s="6"/>
      <c r="P15" s="9"/>
      <c r="Q15" s="6"/>
      <c r="R15" s="9"/>
      <c r="S15" s="6"/>
      <c r="T15" s="9"/>
      <c r="U15" s="6"/>
      <c r="V15" s="9"/>
      <c r="W15" s="6"/>
      <c r="X15" s="9"/>
      <c r="Y15" s="6"/>
      <c r="Z15" s="9"/>
      <c r="AA15" s="6"/>
      <c r="AB15" s="9"/>
      <c r="AC15" s="6"/>
      <c r="AD15" s="9"/>
      <c r="AE15" s="6"/>
      <c r="AF15" s="9"/>
    </row>
    <row r="16" spans="2:32" ht="15">
      <c r="B16" s="2"/>
      <c r="D16" s="38"/>
      <c r="F16" s="38"/>
      <c r="H16" s="38"/>
      <c r="J16" s="38"/>
      <c r="L16" s="38"/>
      <c r="N16" s="38"/>
      <c r="P16" s="38"/>
      <c r="R16" s="38"/>
      <c r="T16" s="38"/>
      <c r="V16" s="38"/>
      <c r="X16" s="38"/>
      <c r="Z16" s="40"/>
      <c r="AB16" s="40"/>
      <c r="AC16" s="95"/>
      <c r="AD16" s="40"/>
      <c r="AF16" s="40"/>
    </row>
    <row r="17" spans="2:32" ht="15.75">
      <c r="B17" s="37" t="s">
        <v>19</v>
      </c>
      <c r="C17" s="37"/>
      <c r="D17" s="38">
        <v>895317</v>
      </c>
      <c r="E17" s="37"/>
      <c r="F17" s="38">
        <v>129793</v>
      </c>
      <c r="G17" s="37"/>
      <c r="H17" s="38">
        <v>129712</v>
      </c>
      <c r="I17" s="37"/>
      <c r="J17" s="38">
        <v>163446</v>
      </c>
      <c r="K17" s="37"/>
      <c r="L17" s="38">
        <v>257365</v>
      </c>
      <c r="M17" s="37"/>
      <c r="N17" s="38">
        <v>183083</v>
      </c>
      <c r="O17" s="37"/>
      <c r="P17" s="38">
        <v>120903</v>
      </c>
      <c r="Q17" s="37"/>
      <c r="R17" s="38">
        <v>65341</v>
      </c>
      <c r="S17" s="37"/>
      <c r="T17" s="38">
        <v>97367</v>
      </c>
      <c r="U17" s="37"/>
      <c r="V17" s="38">
        <v>27195</v>
      </c>
      <c r="W17" s="37"/>
      <c r="X17" s="38">
        <v>161952</v>
      </c>
      <c r="Y17" s="44"/>
      <c r="Z17" s="38">
        <v>129538</v>
      </c>
      <c r="AA17" s="44"/>
      <c r="AB17" s="38">
        <v>75095</v>
      </c>
      <c r="AC17" s="92"/>
      <c r="AD17" s="38">
        <v>25196</v>
      </c>
      <c r="AE17" s="91"/>
      <c r="AF17" s="38">
        <v>14156</v>
      </c>
    </row>
    <row r="18" spans="2:32" ht="15.75">
      <c r="B18" s="29" t="s">
        <v>27</v>
      </c>
      <c r="C18" s="18"/>
      <c r="D18" s="28">
        <f>D17/D6</f>
        <v>0.30673316708229426</v>
      </c>
      <c r="E18" s="18"/>
      <c r="F18" s="28">
        <f>F17/F6</f>
        <v>0.03992013082698488</v>
      </c>
      <c r="G18" s="18"/>
      <c r="H18" s="28">
        <f>H17/H6</f>
        <v>0.04300141324645884</v>
      </c>
      <c r="I18" s="18"/>
      <c r="J18" s="28">
        <f>J17/J6</f>
        <v>0.05631507444487207</v>
      </c>
      <c r="K18" s="18"/>
      <c r="L18" s="28">
        <f>L17/L6</f>
        <v>0.10318816197853121</v>
      </c>
      <c r="M18" s="18"/>
      <c r="N18" s="28">
        <f>N17/N6</f>
        <v>0.08074974121075876</v>
      </c>
      <c r="O18" s="18"/>
      <c r="P18" s="28">
        <f>P17/P6</f>
        <v>0.05756129006456798</v>
      </c>
      <c r="Q18" s="18"/>
      <c r="R18" s="28">
        <f>R17/R6</f>
        <v>0.03475598047439538</v>
      </c>
      <c r="S18" s="18"/>
      <c r="T18" s="28">
        <f>T17/T6</f>
        <v>0.05681765795731396</v>
      </c>
      <c r="U18" s="18"/>
      <c r="V18" s="28">
        <f>V17/V6</f>
        <v>0.01060132244626831</v>
      </c>
      <c r="W18" s="18"/>
      <c r="X18" s="28">
        <f>X17/X6</f>
        <v>0.0796636998720084</v>
      </c>
      <c r="Y18" s="6"/>
      <c r="Z18" s="28">
        <f>Z17/Z6</f>
        <v>0.09575440840026167</v>
      </c>
      <c r="AA18" s="27"/>
      <c r="AB18" s="28">
        <f>AB17/AB6</f>
        <v>0.05780673866689247</v>
      </c>
      <c r="AC18" s="6"/>
      <c r="AD18" s="28">
        <v>0.34910562121569005</v>
      </c>
      <c r="AE18" s="6"/>
      <c r="AF18" s="28">
        <v>0.10595808383233533</v>
      </c>
    </row>
    <row r="19" spans="2:32" ht="15.75">
      <c r="B19" s="9"/>
      <c r="C19" s="18"/>
      <c r="D19" s="9"/>
      <c r="E19" s="18"/>
      <c r="F19" s="9"/>
      <c r="G19" s="18"/>
      <c r="H19" s="9"/>
      <c r="I19" s="18"/>
      <c r="J19" s="9"/>
      <c r="K19" s="18"/>
      <c r="L19" s="9"/>
      <c r="M19" s="18"/>
      <c r="N19" s="9"/>
      <c r="O19" s="18"/>
      <c r="P19" s="9"/>
      <c r="Q19" s="18"/>
      <c r="R19" s="9"/>
      <c r="S19" s="18"/>
      <c r="T19" s="9"/>
      <c r="U19" s="18"/>
      <c r="V19" s="9"/>
      <c r="W19" s="18"/>
      <c r="X19" s="9"/>
      <c r="Y19" s="6"/>
      <c r="Z19" s="9"/>
      <c r="AA19" s="6"/>
      <c r="AB19" s="9"/>
      <c r="AC19" s="6"/>
      <c r="AD19" s="9"/>
      <c r="AE19" s="6"/>
      <c r="AF19" s="9"/>
    </row>
    <row r="20" spans="2:32" ht="15.75">
      <c r="B20" s="2"/>
      <c r="C20" s="37"/>
      <c r="D20" s="38"/>
      <c r="E20" s="37"/>
      <c r="F20" s="3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  <c r="Y20" s="44"/>
      <c r="Z20" s="38"/>
      <c r="AA20" s="44"/>
      <c r="AB20" s="38"/>
      <c r="AC20" s="92"/>
      <c r="AD20" s="38"/>
      <c r="AE20" s="91"/>
      <c r="AF20" s="38"/>
    </row>
    <row r="21" spans="2:32" ht="15.75">
      <c r="B21" s="19" t="s">
        <v>28</v>
      </c>
      <c r="C21" s="37"/>
      <c r="D21" s="38">
        <v>761779</v>
      </c>
      <c r="E21" s="37"/>
      <c r="F21" s="38">
        <v>108652</v>
      </c>
      <c r="G21" s="37"/>
      <c r="H21" s="38">
        <v>105136</v>
      </c>
      <c r="I21" s="37"/>
      <c r="J21" s="38">
        <v>142928</v>
      </c>
      <c r="K21" s="37"/>
      <c r="L21" s="38">
        <v>216781</v>
      </c>
      <c r="M21" s="37"/>
      <c r="N21" s="38">
        <v>153388</v>
      </c>
      <c r="O21" s="37"/>
      <c r="P21" s="38">
        <v>97934</v>
      </c>
      <c r="Q21" s="37"/>
      <c r="R21" s="38">
        <v>51220</v>
      </c>
      <c r="S21" s="37"/>
      <c r="T21" s="38">
        <v>84862</v>
      </c>
      <c r="U21" s="37"/>
      <c r="V21" s="38">
        <v>18471</v>
      </c>
      <c r="W21" s="37"/>
      <c r="X21" s="38">
        <v>138977</v>
      </c>
      <c r="Y21" s="44"/>
      <c r="Z21" s="38">
        <v>112442</v>
      </c>
      <c r="AA21" s="44"/>
      <c r="AB21" s="38">
        <v>55315</v>
      </c>
      <c r="AC21" s="92"/>
      <c r="AD21" s="38">
        <v>19864</v>
      </c>
      <c r="AE21" s="91"/>
      <c r="AF21" s="38">
        <v>12461</v>
      </c>
    </row>
    <row r="22" spans="1:32" ht="15">
      <c r="A22" s="42" t="s">
        <v>1</v>
      </c>
      <c r="B22" s="29" t="s">
        <v>27</v>
      </c>
      <c r="C22" s="6"/>
      <c r="D22" s="28">
        <f>(D21/D6)</f>
        <v>0.26098341178240003</v>
      </c>
      <c r="E22" s="6"/>
      <c r="F22" s="28">
        <f>(F21/F6)</f>
        <v>0.03341784267729046</v>
      </c>
      <c r="G22" s="6"/>
      <c r="H22" s="28">
        <f>(H21/H6)</f>
        <v>0.03485411205655373</v>
      </c>
      <c r="I22" s="6"/>
      <c r="J22" s="28">
        <f>(J21/J6)</f>
        <v>0.04924562828247051</v>
      </c>
      <c r="K22" s="6"/>
      <c r="L22" s="28">
        <f>(L21/L6)</f>
        <v>0.0869163753496706</v>
      </c>
      <c r="M22" s="6"/>
      <c r="N22" s="28">
        <f>(N21/N6)</f>
        <v>0.0676526018518151</v>
      </c>
      <c r="O22" s="6"/>
      <c r="P22" s="28">
        <f>(P21/P6)</f>
        <v>0.04662586851594584</v>
      </c>
      <c r="Q22" s="6"/>
      <c r="R22" s="28">
        <f>(R21/R6)</f>
        <v>0.02724478229440216</v>
      </c>
      <c r="S22" s="6"/>
      <c r="T22" s="28">
        <f>(T21/T6)</f>
        <v>0.049520475002552994</v>
      </c>
      <c r="U22" s="6"/>
      <c r="V22" s="28">
        <f>(V21/V6)</f>
        <v>0.007200479018386541</v>
      </c>
      <c r="W22" s="6"/>
      <c r="X22" s="28">
        <f>(X21/X6)</f>
        <v>0.06836236673281042</v>
      </c>
      <c r="Y22" s="23"/>
      <c r="Z22" s="28">
        <f>(Z21/Z6)</f>
        <v>0.08311705591673658</v>
      </c>
      <c r="AA22" s="23"/>
      <c r="AB22" s="28">
        <f>(AB21/AB6)</f>
        <v>0.04258046140700655</v>
      </c>
      <c r="AC22" s="23"/>
      <c r="AD22" s="28">
        <v>0.2752275781802059</v>
      </c>
      <c r="AE22" s="106"/>
      <c r="AF22" s="28">
        <v>0.09327095808383233</v>
      </c>
    </row>
    <row r="23" spans="2:32" ht="15">
      <c r="B23" s="1"/>
      <c r="C23" s="6"/>
      <c r="D23" s="1"/>
      <c r="E23" s="6"/>
      <c r="F23" s="1"/>
      <c r="G23" s="6"/>
      <c r="H23" s="1"/>
      <c r="I23" s="6"/>
      <c r="J23" s="1"/>
      <c r="K23" s="6"/>
      <c r="L23" s="1"/>
      <c r="M23" s="6"/>
      <c r="N23" s="1"/>
      <c r="O23" s="6"/>
      <c r="P23" s="1"/>
      <c r="Q23" s="6"/>
      <c r="R23" s="1"/>
      <c r="S23" s="6"/>
      <c r="T23" s="1"/>
      <c r="U23" s="6"/>
      <c r="V23" s="1"/>
      <c r="W23" s="6"/>
      <c r="X23" s="1"/>
      <c r="Y23" s="6"/>
      <c r="Z23" s="1"/>
      <c r="AA23" s="6"/>
      <c r="AB23" s="1"/>
      <c r="AC23" s="23"/>
      <c r="AD23" s="1"/>
      <c r="AE23" s="106"/>
      <c r="AF23" s="1"/>
    </row>
    <row r="24" spans="29:31" ht="15">
      <c r="AC24" s="23"/>
      <c r="AE24" s="106"/>
    </row>
    <row r="25" spans="29:31" ht="15">
      <c r="AC25"/>
      <c r="AE25"/>
    </row>
    <row r="26" spans="29:31" ht="15">
      <c r="AC26" s="6"/>
      <c r="AE26" s="6"/>
    </row>
    <row r="27" spans="2:32" ht="15.75">
      <c r="B27" s="31" t="s">
        <v>6</v>
      </c>
      <c r="C27" s="20"/>
      <c r="D27" s="7"/>
      <c r="E27" s="20"/>
      <c r="F27" s="7"/>
      <c r="G27" s="20"/>
      <c r="H27" s="7"/>
      <c r="I27" s="20"/>
      <c r="J27" s="7"/>
      <c r="K27" s="20"/>
      <c r="L27" s="7"/>
      <c r="M27" s="20"/>
      <c r="N27" s="7"/>
      <c r="O27" s="20"/>
      <c r="P27" s="7"/>
      <c r="Q27" s="20"/>
      <c r="R27" s="7"/>
      <c r="S27" s="20"/>
      <c r="T27" s="7"/>
      <c r="U27" s="20"/>
      <c r="V27" s="7"/>
      <c r="W27" s="20"/>
      <c r="X27" s="7"/>
      <c r="Y27" s="20"/>
      <c r="Z27" s="7"/>
      <c r="AA27" s="20"/>
      <c r="AB27" s="7"/>
      <c r="AC27" s="97"/>
      <c r="AD27" s="7"/>
      <c r="AE27" s="97"/>
      <c r="AF27" s="7"/>
    </row>
    <row r="28" spans="2:32" ht="15.75">
      <c r="B28" s="16" t="s">
        <v>11</v>
      </c>
      <c r="C28" s="56"/>
      <c r="D28" s="77">
        <f>D4</f>
        <v>2021</v>
      </c>
      <c r="E28" s="56"/>
      <c r="F28" s="77">
        <f>F4</f>
        <v>2020</v>
      </c>
      <c r="G28" s="56"/>
      <c r="H28" s="77">
        <f>H4</f>
        <v>2019</v>
      </c>
      <c r="I28" s="56"/>
      <c r="J28" s="77">
        <f>J4</f>
        <v>2018</v>
      </c>
      <c r="K28" s="56"/>
      <c r="L28" s="77">
        <f>L4</f>
        <v>2017</v>
      </c>
      <c r="M28" s="56"/>
      <c r="N28" s="77">
        <f>N4</f>
        <v>2016</v>
      </c>
      <c r="O28" s="56"/>
      <c r="P28" s="77">
        <f>P4</f>
        <v>2015</v>
      </c>
      <c r="Q28" s="78"/>
      <c r="R28" s="77">
        <f>R4</f>
        <v>2014</v>
      </c>
      <c r="S28" s="78"/>
      <c r="T28" s="77">
        <f>T4</f>
        <v>2013</v>
      </c>
      <c r="U28" s="79"/>
      <c r="V28" s="77">
        <f>V4</f>
        <v>2012</v>
      </c>
      <c r="W28" s="79"/>
      <c r="X28" s="77">
        <f>X4</f>
        <v>2011</v>
      </c>
      <c r="Y28" s="79"/>
      <c r="Z28" s="77">
        <f>Z4</f>
        <v>2010</v>
      </c>
      <c r="AA28" s="79"/>
      <c r="AB28" s="77">
        <f>AB4</f>
        <v>2009</v>
      </c>
      <c r="AC28" s="105"/>
      <c r="AD28" s="77">
        <v>2008</v>
      </c>
      <c r="AE28" s="105"/>
      <c r="AF28" s="77">
        <v>2007</v>
      </c>
    </row>
    <row r="29" spans="2:32" ht="15.75">
      <c r="B29" s="24" t="s">
        <v>7</v>
      </c>
      <c r="C29" s="34"/>
      <c r="D29" s="47">
        <v>1274108</v>
      </c>
      <c r="E29" s="34"/>
      <c r="F29" s="47">
        <v>1848878</v>
      </c>
      <c r="G29" s="34"/>
      <c r="H29" s="47">
        <v>1422770</v>
      </c>
      <c r="I29" s="34"/>
      <c r="J29" s="47">
        <v>1471597</v>
      </c>
      <c r="K29" s="34"/>
      <c r="L29" s="47">
        <v>1435384</v>
      </c>
      <c r="M29" s="34"/>
      <c r="N29" s="47">
        <v>1340693</v>
      </c>
      <c r="O29" s="34"/>
      <c r="P29" s="47">
        <v>1194802</v>
      </c>
      <c r="Q29" s="34"/>
      <c r="R29" s="47">
        <v>1140622</v>
      </c>
      <c r="S29" s="34"/>
      <c r="T29" s="47">
        <v>1267398</v>
      </c>
      <c r="U29" s="34"/>
      <c r="V29" s="47">
        <v>1354939</v>
      </c>
      <c r="W29" s="34"/>
      <c r="X29" s="47">
        <v>1289121</v>
      </c>
      <c r="Y29" s="47"/>
      <c r="Z29" s="47">
        <v>1171302</v>
      </c>
      <c r="AA29" s="47"/>
      <c r="AB29" s="47">
        <v>704443</v>
      </c>
      <c r="AC29" s="99"/>
      <c r="AD29" s="47">
        <v>628228</v>
      </c>
      <c r="AE29" s="99"/>
      <c r="AF29" s="47">
        <v>637957</v>
      </c>
    </row>
    <row r="30" spans="2:32" ht="15.75">
      <c r="B30" s="24" t="s">
        <v>8</v>
      </c>
      <c r="C30" s="34"/>
      <c r="D30" s="38">
        <v>4757522</v>
      </c>
      <c r="E30" s="34"/>
      <c r="F30" s="38">
        <v>3475527</v>
      </c>
      <c r="G30" s="34"/>
      <c r="H30" s="38">
        <v>2662387</v>
      </c>
      <c r="I30" s="34"/>
      <c r="J30" s="38">
        <v>2741461</v>
      </c>
      <c r="K30" s="34"/>
      <c r="L30" s="38">
        <v>2673831</v>
      </c>
      <c r="M30" s="34"/>
      <c r="N30" s="38">
        <v>2700938</v>
      </c>
      <c r="O30" s="34"/>
      <c r="P30" s="38">
        <v>2397550</v>
      </c>
      <c r="Q30" s="34"/>
      <c r="R30" s="38">
        <v>1774944</v>
      </c>
      <c r="S30" s="34"/>
      <c r="T30" s="38">
        <v>1513319</v>
      </c>
      <c r="U30" s="34"/>
      <c r="V30" s="38">
        <v>2039469</v>
      </c>
      <c r="W30" s="34"/>
      <c r="X30" s="38">
        <v>1978588</v>
      </c>
      <c r="Y30" s="48"/>
      <c r="Z30" s="38">
        <v>1572246</v>
      </c>
      <c r="AB30" s="40">
        <v>1596449</v>
      </c>
      <c r="AC30" s="95"/>
      <c r="AD30" s="40">
        <v>108180</v>
      </c>
      <c r="AF30" s="40">
        <v>258308</v>
      </c>
    </row>
    <row r="31" spans="2:32" ht="15.75">
      <c r="B31" s="24" t="s">
        <v>9</v>
      </c>
      <c r="C31" s="34"/>
      <c r="D31" s="47">
        <v>2762090</v>
      </c>
      <c r="E31" s="34"/>
      <c r="F31" s="47">
        <v>1398225</v>
      </c>
      <c r="G31" s="34"/>
      <c r="H31" s="47">
        <v>300862</v>
      </c>
      <c r="I31" s="34"/>
      <c r="J31" s="47">
        <v>608978</v>
      </c>
      <c r="K31" s="34"/>
      <c r="L31" s="47">
        <v>902659</v>
      </c>
      <c r="M31" s="34"/>
      <c r="N31" s="47">
        <v>1473995</v>
      </c>
      <c r="O31" s="34"/>
      <c r="P31" s="47">
        <v>1209202</v>
      </c>
      <c r="Q31" s="34"/>
      <c r="R31" s="47">
        <v>641909</v>
      </c>
      <c r="S31" s="34"/>
      <c r="T31" s="47">
        <v>507815</v>
      </c>
      <c r="U31" s="34"/>
      <c r="V31" s="47">
        <v>268656</v>
      </c>
      <c r="W31" s="34"/>
      <c r="X31" s="47">
        <v>588204</v>
      </c>
      <c r="Y31" s="47"/>
      <c r="Z31" s="49">
        <v>513992</v>
      </c>
      <c r="AA31" s="47"/>
      <c r="AB31" s="47">
        <v>650866</v>
      </c>
      <c r="AC31" s="99"/>
      <c r="AD31" s="47">
        <v>11570</v>
      </c>
      <c r="AE31" s="99"/>
      <c r="AF31" s="47">
        <v>26661</v>
      </c>
    </row>
    <row r="32" spans="2:32" ht="15.75">
      <c r="B32" s="8" t="s">
        <v>10</v>
      </c>
      <c r="C32" s="33"/>
      <c r="D32" s="45">
        <v>5324405</v>
      </c>
      <c r="E32" s="33"/>
      <c r="F32" s="45">
        <v>5324405</v>
      </c>
      <c r="G32" s="33"/>
      <c r="H32" s="45">
        <f>H29+H30</f>
        <v>4085157</v>
      </c>
      <c r="I32" s="33"/>
      <c r="J32" s="45">
        <f>J29+J30</f>
        <v>4213058</v>
      </c>
      <c r="K32" s="33"/>
      <c r="L32" s="45">
        <f>L29+L30</f>
        <v>4109215</v>
      </c>
      <c r="M32" s="33"/>
      <c r="N32" s="45">
        <f>N29+N30</f>
        <v>4041631</v>
      </c>
      <c r="O32" s="33"/>
      <c r="P32" s="45">
        <f>P29+P30</f>
        <v>3592352</v>
      </c>
      <c r="Q32" s="33"/>
      <c r="R32" s="45">
        <f>R29+R30</f>
        <v>2915566</v>
      </c>
      <c r="S32" s="33"/>
      <c r="T32" s="45">
        <v>2780717</v>
      </c>
      <c r="U32" s="33"/>
      <c r="V32" s="45">
        <f>V29+V30</f>
        <v>3394408</v>
      </c>
      <c r="W32" s="33"/>
      <c r="X32" s="45">
        <f>X29+X30</f>
        <v>3267709</v>
      </c>
      <c r="Y32" s="33"/>
      <c r="Z32" s="45">
        <v>2743548</v>
      </c>
      <c r="AA32" s="33"/>
      <c r="AB32" s="45">
        <v>2300892</v>
      </c>
      <c r="AC32" s="101"/>
      <c r="AD32" s="45">
        <v>736408</v>
      </c>
      <c r="AE32" s="100"/>
      <c r="AF32" s="45">
        <v>896265</v>
      </c>
    </row>
    <row r="33" spans="2:32" ht="15">
      <c r="B33" s="1"/>
      <c r="D33" s="40"/>
      <c r="F33" s="40"/>
      <c r="H33" s="40"/>
      <c r="J33" s="40"/>
      <c r="L33" s="40"/>
      <c r="N33" s="40"/>
      <c r="P33" s="40"/>
      <c r="R33" s="40"/>
      <c r="T33" s="40"/>
      <c r="V33" s="40"/>
      <c r="X33" s="40"/>
      <c r="Z33" s="40"/>
      <c r="AB33" s="40"/>
      <c r="AC33" s="95"/>
      <c r="AD33" s="40"/>
      <c r="AF33" s="40"/>
    </row>
    <row r="34" spans="2:32" ht="15.75">
      <c r="B34" s="33" t="s">
        <v>13</v>
      </c>
      <c r="C34" s="33"/>
      <c r="D34" s="45">
        <v>1202694</v>
      </c>
      <c r="E34" s="33"/>
      <c r="F34" s="45">
        <v>670583</v>
      </c>
      <c r="G34" s="33"/>
      <c r="H34" s="45">
        <v>551024</v>
      </c>
      <c r="I34" s="33"/>
      <c r="J34" s="45">
        <v>428947</v>
      </c>
      <c r="K34" s="33"/>
      <c r="L34" s="45">
        <v>502496</v>
      </c>
      <c r="M34" s="33"/>
      <c r="N34" s="45">
        <v>439726</v>
      </c>
      <c r="O34" s="33"/>
      <c r="P34" s="45">
        <v>384423</v>
      </c>
      <c r="Q34" s="33"/>
      <c r="R34" s="45">
        <v>336515</v>
      </c>
      <c r="S34" s="33"/>
      <c r="T34" s="45">
        <v>353138</v>
      </c>
      <c r="U34" s="33"/>
      <c r="V34" s="45">
        <v>283852</v>
      </c>
      <c r="W34" s="33"/>
      <c r="X34" s="45">
        <v>549795</v>
      </c>
      <c r="Y34" s="33"/>
      <c r="Z34" s="45">
        <v>529277</v>
      </c>
      <c r="AA34" s="33"/>
      <c r="AB34" s="45">
        <v>512686</v>
      </c>
      <c r="AC34" s="101"/>
      <c r="AD34" s="45">
        <v>542722</v>
      </c>
      <c r="AE34" s="100"/>
      <c r="AF34" s="45">
        <v>509783</v>
      </c>
    </row>
    <row r="35" spans="2:32" ht="15">
      <c r="B35" s="1" t="s">
        <v>12</v>
      </c>
      <c r="D35" s="40">
        <v>145848</v>
      </c>
      <c r="F35" s="40">
        <v>145848</v>
      </c>
      <c r="H35" s="40">
        <v>145848</v>
      </c>
      <c r="J35" s="40">
        <v>145848</v>
      </c>
      <c r="L35" s="40">
        <v>145848</v>
      </c>
      <c r="N35" s="40">
        <v>145848</v>
      </c>
      <c r="P35" s="40">
        <v>145848</v>
      </c>
      <c r="R35" s="40">
        <v>145848</v>
      </c>
      <c r="T35" s="40">
        <v>127650</v>
      </c>
      <c r="V35" s="40">
        <v>127650</v>
      </c>
      <c r="X35" s="40">
        <v>127650</v>
      </c>
      <c r="Z35" s="40">
        <v>127650</v>
      </c>
      <c r="AB35" s="40">
        <v>127650</v>
      </c>
      <c r="AC35" s="95"/>
      <c r="AD35" s="40">
        <v>127650</v>
      </c>
      <c r="AF35" s="40">
        <v>127650</v>
      </c>
    </row>
    <row r="36" spans="2:32" ht="15">
      <c r="B36" s="1"/>
      <c r="D36" s="40"/>
      <c r="F36" s="40"/>
      <c r="H36" s="40"/>
      <c r="J36" s="40"/>
      <c r="L36" s="40"/>
      <c r="N36" s="40"/>
      <c r="P36" s="40"/>
      <c r="R36" s="40"/>
      <c r="T36" s="40"/>
      <c r="V36" s="40"/>
      <c r="X36" s="40"/>
      <c r="Z36" s="40"/>
      <c r="AB36" s="40"/>
      <c r="AC36" s="95"/>
      <c r="AD36" s="40"/>
      <c r="AF36" s="40"/>
    </row>
    <row r="37" spans="2:32" ht="15.75">
      <c r="B37" s="33" t="s">
        <v>14</v>
      </c>
      <c r="C37" s="33"/>
      <c r="D37" s="45">
        <f>D38+D39</f>
        <v>4828936</v>
      </c>
      <c r="E37" s="33"/>
      <c r="F37" s="45">
        <v>4653822</v>
      </c>
      <c r="G37" s="33"/>
      <c r="H37" s="45">
        <f>H38+H39</f>
        <v>3534133</v>
      </c>
      <c r="I37" s="33"/>
      <c r="J37" s="45">
        <f>J38+J39</f>
        <v>3784111</v>
      </c>
      <c r="K37" s="33"/>
      <c r="L37" s="45">
        <f>L38+L39</f>
        <v>3606719</v>
      </c>
      <c r="M37" s="33"/>
      <c r="N37" s="45">
        <f>N38+N39</f>
        <v>3601905</v>
      </c>
      <c r="O37" s="33"/>
      <c r="P37" s="45">
        <f>P38+P39</f>
        <v>3207929</v>
      </c>
      <c r="Q37" s="33"/>
      <c r="R37" s="45">
        <f>R38+R39</f>
        <v>2579051</v>
      </c>
      <c r="S37" s="33"/>
      <c r="T37" s="45">
        <v>2427579</v>
      </c>
      <c r="U37" s="33"/>
      <c r="V37" s="45">
        <v>3110556</v>
      </c>
      <c r="W37" s="33"/>
      <c r="X37" s="45">
        <v>2717914</v>
      </c>
      <c r="Y37" s="33"/>
      <c r="Z37" s="45">
        <v>2214271</v>
      </c>
      <c r="AA37" s="33"/>
      <c r="AB37" s="45">
        <v>1788206</v>
      </c>
      <c r="AC37" s="101"/>
      <c r="AD37" s="45">
        <v>193686</v>
      </c>
      <c r="AE37" s="100"/>
      <c r="AF37" s="45">
        <v>386482</v>
      </c>
    </row>
    <row r="38" spans="2:32" ht="15">
      <c r="B38" s="32" t="s">
        <v>16</v>
      </c>
      <c r="D38" s="40">
        <v>854396</v>
      </c>
      <c r="F38" s="40">
        <v>746205</v>
      </c>
      <c r="H38" s="40">
        <v>574264</v>
      </c>
      <c r="J38" s="40">
        <v>479982</v>
      </c>
      <c r="L38" s="40">
        <v>430589</v>
      </c>
      <c r="N38" s="40">
        <v>396028</v>
      </c>
      <c r="P38" s="40">
        <v>325480</v>
      </c>
      <c r="R38" s="40">
        <v>295917</v>
      </c>
      <c r="T38" s="40">
        <v>22005</v>
      </c>
      <c r="V38" s="40">
        <v>32333</v>
      </c>
      <c r="X38" s="40">
        <v>20730</v>
      </c>
      <c r="Z38" s="40">
        <v>5905</v>
      </c>
      <c r="AB38" s="40">
        <v>15504</v>
      </c>
      <c r="AC38" s="95"/>
      <c r="AD38" s="40">
        <v>0</v>
      </c>
      <c r="AF38" s="40">
        <v>4253</v>
      </c>
    </row>
    <row r="39" spans="2:32" ht="15">
      <c r="B39" s="32" t="s">
        <v>15</v>
      </c>
      <c r="D39" s="40">
        <v>3974540</v>
      </c>
      <c r="F39" s="40">
        <v>3907617</v>
      </c>
      <c r="H39" s="40">
        <v>2959869</v>
      </c>
      <c r="J39" s="40">
        <v>3304129</v>
      </c>
      <c r="L39" s="40">
        <v>3176130</v>
      </c>
      <c r="N39" s="40">
        <v>3205877</v>
      </c>
      <c r="P39" s="40">
        <v>2882449</v>
      </c>
      <c r="R39" s="40">
        <v>2283134</v>
      </c>
      <c r="T39" s="40">
        <v>1475637</v>
      </c>
      <c r="V39" s="40">
        <v>1777945</v>
      </c>
      <c r="X39" s="40">
        <v>1463306</v>
      </c>
      <c r="Z39" s="40">
        <v>1172106</v>
      </c>
      <c r="AB39" s="40">
        <v>1318426</v>
      </c>
      <c r="AC39" s="95"/>
      <c r="AD39" s="40">
        <v>115794</v>
      </c>
      <c r="AF39" s="40">
        <v>261103</v>
      </c>
    </row>
    <row r="40" ht="15">
      <c r="B40" s="1"/>
    </row>
    <row r="41" spans="2:32" ht="15">
      <c r="B41" s="32" t="s">
        <v>20</v>
      </c>
      <c r="D41" s="40">
        <v>25530098</v>
      </c>
      <c r="F41" s="40">
        <v>25530098</v>
      </c>
      <c r="H41" s="40">
        <v>25530098</v>
      </c>
      <c r="J41" s="40">
        <v>25530098</v>
      </c>
      <c r="L41" s="40">
        <v>25530098</v>
      </c>
      <c r="N41" s="40">
        <v>25530098</v>
      </c>
      <c r="P41" s="40">
        <v>25530098</v>
      </c>
      <c r="R41" s="40">
        <v>25530098</v>
      </c>
      <c r="T41" s="40">
        <v>25530098</v>
      </c>
      <c r="V41" s="40">
        <f>X41</f>
        <v>25530098</v>
      </c>
      <c r="X41" s="40">
        <v>25530098</v>
      </c>
      <c r="Z41" s="40">
        <v>25530098</v>
      </c>
      <c r="AB41" s="40">
        <v>25530098</v>
      </c>
      <c r="AC41" s="95"/>
      <c r="AD41" s="40">
        <v>25530098</v>
      </c>
      <c r="AF41" s="40">
        <v>25530098</v>
      </c>
    </row>
    <row r="42" spans="1:32" ht="15.75">
      <c r="A42" s="41" t="s">
        <v>0</v>
      </c>
      <c r="B42" s="33" t="s">
        <v>21</v>
      </c>
      <c r="C42" s="33"/>
      <c r="D42" s="46">
        <f>D21*1000/D41</f>
        <v>29.838467521746292</v>
      </c>
      <c r="E42" s="33"/>
      <c r="F42" s="46">
        <f>F21*1000/F41</f>
        <v>4.255839519299926</v>
      </c>
      <c r="G42" s="33"/>
      <c r="H42" s="46">
        <f>H21*1000/H41</f>
        <v>4.118119718929399</v>
      </c>
      <c r="I42" s="33"/>
      <c r="J42" s="46">
        <f>J21*1000/J41</f>
        <v>5.598411725642416</v>
      </c>
      <c r="K42" s="33"/>
      <c r="L42" s="46">
        <f>L21*1000/L41</f>
        <v>8.491193414142007</v>
      </c>
      <c r="M42" s="33"/>
      <c r="N42" s="46">
        <f>N21*1000/N41</f>
        <v>6.008124214799333</v>
      </c>
      <c r="O42" s="33"/>
      <c r="P42" s="46">
        <f>P21*1000/P41</f>
        <v>3.836021311003193</v>
      </c>
      <c r="Q42" s="33"/>
      <c r="R42" s="46">
        <f>R21*1000/R41</f>
        <v>2.0062594354318577</v>
      </c>
      <c r="S42" s="33"/>
      <c r="T42" s="46">
        <f>T21*1000/T41</f>
        <v>3.3239982079191392</v>
      </c>
      <c r="U42" s="33"/>
      <c r="V42" s="46">
        <f>V21*1000/V41</f>
        <v>0.7234989853936322</v>
      </c>
      <c r="W42" s="33"/>
      <c r="X42" s="46">
        <f>X21*1000/X41</f>
        <v>5.44365321276871</v>
      </c>
      <c r="Y42" s="33"/>
      <c r="Z42" s="46">
        <f>Z21/Z41*1000</f>
        <v>4.404291750074755</v>
      </c>
      <c r="AA42" s="33"/>
      <c r="AB42" s="46">
        <f>AB21/AB41*1000</f>
        <v>2.1666583496859273</v>
      </c>
      <c r="AC42" s="102"/>
      <c r="AD42" s="46">
        <v>0.7780620348578372</v>
      </c>
      <c r="AE42" s="100"/>
      <c r="AF42" s="46">
        <v>0.48809056667154194</v>
      </c>
    </row>
    <row r="43" spans="2:32" ht="6" customHeight="1">
      <c r="B43" s="1"/>
      <c r="C43" s="33"/>
      <c r="D43" s="46"/>
      <c r="E43" s="33"/>
      <c r="F43" s="46"/>
      <c r="G43" s="33"/>
      <c r="H43" s="46"/>
      <c r="I43" s="33"/>
      <c r="J43" s="46"/>
      <c r="K43" s="33"/>
      <c r="L43" s="46"/>
      <c r="M43" s="33"/>
      <c r="N43" s="46"/>
      <c r="O43" s="33"/>
      <c r="P43" s="46"/>
      <c r="Q43" s="33"/>
      <c r="R43" s="46"/>
      <c r="S43" s="33"/>
      <c r="T43" s="46"/>
      <c r="U43" s="33"/>
      <c r="V43" s="46"/>
      <c r="W43" s="33"/>
      <c r="X43" s="46"/>
      <c r="Y43" s="33"/>
      <c r="Z43" s="46"/>
      <c r="AA43" s="33"/>
      <c r="AB43" s="46"/>
      <c r="AC43" s="102"/>
      <c r="AD43" s="46"/>
      <c r="AE43" s="100"/>
      <c r="AF43" s="46"/>
    </row>
    <row r="44" spans="1:2" ht="15">
      <c r="A44" s="42" t="s">
        <v>2</v>
      </c>
      <c r="B44" s="21"/>
    </row>
    <row r="45" spans="1:32" ht="15.75">
      <c r="A45" s="42" t="s">
        <v>3</v>
      </c>
      <c r="B45" s="35" t="s">
        <v>26</v>
      </c>
      <c r="C45" s="67"/>
      <c r="D45" s="80">
        <f>D4</f>
        <v>2021</v>
      </c>
      <c r="E45" s="67"/>
      <c r="F45" s="80">
        <f>F4</f>
        <v>2020</v>
      </c>
      <c r="G45" s="67"/>
      <c r="H45" s="80">
        <f>H4</f>
        <v>2019</v>
      </c>
      <c r="I45" s="67"/>
      <c r="J45" s="80">
        <f>J4</f>
        <v>2018</v>
      </c>
      <c r="K45" s="67"/>
      <c r="L45" s="80">
        <f>L4</f>
        <v>2017</v>
      </c>
      <c r="M45" s="67"/>
      <c r="N45" s="80">
        <f>N4</f>
        <v>2016</v>
      </c>
      <c r="O45" s="67"/>
      <c r="P45" s="80">
        <f>P4</f>
        <v>2015</v>
      </c>
      <c r="Q45" s="81"/>
      <c r="R45" s="80">
        <f>R4</f>
        <v>2014</v>
      </c>
      <c r="S45" s="81"/>
      <c r="T45" s="80">
        <f>T4</f>
        <v>2013</v>
      </c>
      <c r="U45" s="79"/>
      <c r="V45" s="80">
        <f>V4</f>
        <v>2012</v>
      </c>
      <c r="W45" s="79"/>
      <c r="X45" s="80">
        <f>X4</f>
        <v>2011</v>
      </c>
      <c r="Y45" s="79"/>
      <c r="Z45" s="80">
        <f>Z4</f>
        <v>2010</v>
      </c>
      <c r="AA45" s="79"/>
      <c r="AB45" s="80">
        <f>AB4</f>
        <v>2009</v>
      </c>
      <c r="AC45" s="105"/>
      <c r="AD45" s="80">
        <v>2008</v>
      </c>
      <c r="AE45" s="105"/>
      <c r="AF45" s="80">
        <v>2007</v>
      </c>
    </row>
    <row r="46" spans="1:32" ht="15.75" customHeight="1">
      <c r="A46" s="42" t="s">
        <v>4</v>
      </c>
      <c r="B46" s="1"/>
      <c r="D46" s="33"/>
      <c r="F46" s="33"/>
      <c r="H46" s="33"/>
      <c r="J46" s="33"/>
      <c r="L46" s="33"/>
      <c r="N46" s="33"/>
      <c r="P46" s="33"/>
      <c r="R46" s="33"/>
      <c r="T46" s="33"/>
      <c r="V46" s="33"/>
      <c r="X46" s="33"/>
      <c r="Z46" s="33"/>
      <c r="AB46" s="33"/>
      <c r="AC46" s="100"/>
      <c r="AD46" s="33"/>
      <c r="AF46" s="33"/>
    </row>
    <row r="47" spans="1:32" ht="15.75" customHeight="1">
      <c r="A47" s="22" t="s">
        <v>5</v>
      </c>
      <c r="B47" s="32" t="s">
        <v>22</v>
      </c>
      <c r="D47" s="4">
        <f>(D30/D39)</f>
        <v>1.1969994011885652</v>
      </c>
      <c r="F47" s="4">
        <f>(F30/F39)</f>
        <v>0.8894236564125911</v>
      </c>
      <c r="H47" s="4">
        <f>(H30/H39)</f>
        <v>0.8994948762935117</v>
      </c>
      <c r="J47" s="4">
        <f>(J30/J39)</f>
        <v>0.8297076173478699</v>
      </c>
      <c r="L47" s="4">
        <f>(L30/L39)</f>
        <v>0.8418518763400742</v>
      </c>
      <c r="N47" s="4">
        <f>(N30/N39)</f>
        <v>0.842495828754503</v>
      </c>
      <c r="P47" s="4">
        <f>(P30/P39)</f>
        <v>0.8317753410381242</v>
      </c>
      <c r="R47" s="4">
        <f>(R30/R39)</f>
        <v>0.7774156050411408</v>
      </c>
      <c r="T47" s="4">
        <f>(T30/T39)</f>
        <v>1.0255360905154858</v>
      </c>
      <c r="V47" s="4">
        <f>(V30/V39)</f>
        <v>1.1470934140257432</v>
      </c>
      <c r="X47" s="4">
        <f>(X30/X39)</f>
        <v>1.3521355068591259</v>
      </c>
      <c r="Y47" s="23"/>
      <c r="Z47" s="4">
        <f>(Z30/Z39)</f>
        <v>1.3413855060890398</v>
      </c>
      <c r="AA47" s="23"/>
      <c r="AB47" s="4">
        <f>(AB30/AB39)</f>
        <v>1.2108749372357646</v>
      </c>
      <c r="AC47" s="23"/>
      <c r="AD47" s="4">
        <f>(AD30/AD39)</f>
        <v>0.9342452976838178</v>
      </c>
      <c r="AE47" s="106"/>
      <c r="AF47" s="4">
        <f>(AF30/AF39)</f>
        <v>0.9892954121553563</v>
      </c>
    </row>
    <row r="48" spans="2:32" ht="15">
      <c r="B48" s="32" t="s">
        <v>25</v>
      </c>
      <c r="D48" s="4">
        <f>(D37/D32)</f>
        <v>0.9069437805726649</v>
      </c>
      <c r="F48" s="4">
        <f>(F37/F32)</f>
        <v>0.8740548474430476</v>
      </c>
      <c r="H48" s="4">
        <f>(H37/H32)</f>
        <v>0.8651155879688345</v>
      </c>
      <c r="J48" s="4">
        <f>(J37/J32)</f>
        <v>0.8981863055291429</v>
      </c>
      <c r="L48" s="4">
        <f>(L37/L32)</f>
        <v>0.8777148433459919</v>
      </c>
      <c r="N48" s="4">
        <f>(N37/N32)</f>
        <v>0.89120085430857</v>
      </c>
      <c r="P48" s="4">
        <f>(P37/P32)</f>
        <v>0.892988493332502</v>
      </c>
      <c r="R48" s="4">
        <f>(R37/R32)</f>
        <v>0.8845798723129574</v>
      </c>
      <c r="T48" s="4">
        <f>(T37/T32)</f>
        <v>0.8730046962707819</v>
      </c>
      <c r="V48" s="4">
        <f>(V37/V32)</f>
        <v>0.9163765817191097</v>
      </c>
      <c r="X48" s="4">
        <f>(X37/X32)</f>
        <v>0.8317490939370672</v>
      </c>
      <c r="Y48" s="23"/>
      <c r="Z48" s="4">
        <f>(Z37/Z32)</f>
        <v>0.8070830180481624</v>
      </c>
      <c r="AA48" s="23"/>
      <c r="AB48" s="4">
        <f>(AB37/AB32)</f>
        <v>0.7771794590967329</v>
      </c>
      <c r="AC48" s="23"/>
      <c r="AD48" s="4">
        <v>0.26301452455703905</v>
      </c>
      <c r="AE48" s="106"/>
      <c r="AF48" s="4">
        <v>0.431213982471702</v>
      </c>
    </row>
    <row r="49" spans="2:32" ht="15">
      <c r="B49" s="32" t="s">
        <v>23</v>
      </c>
      <c r="D49" s="4">
        <f>(D21/D32)</f>
        <v>0.14307307577090775</v>
      </c>
      <c r="F49" s="4">
        <f>(F21/F32)</f>
        <v>0.020406411608433244</v>
      </c>
      <c r="H49" s="4">
        <f>(H21/H32)</f>
        <v>0.025736097780330106</v>
      </c>
      <c r="J49" s="4">
        <f>(J21/J32)</f>
        <v>0.03392500174457603</v>
      </c>
      <c r="L49" s="4">
        <f>(L21/L32)</f>
        <v>0.05275484490346696</v>
      </c>
      <c r="N49" s="4">
        <f>(N21/N32)</f>
        <v>0.03795200501975564</v>
      </c>
      <c r="P49" s="4">
        <f>(P21/P32)</f>
        <v>0.027261805079234997</v>
      </c>
      <c r="R49" s="4">
        <f>(R21/R32)</f>
        <v>0.017567772432522537</v>
      </c>
      <c r="T49" s="4">
        <f>(T21/T32)</f>
        <v>0.030518028263933367</v>
      </c>
      <c r="V49" s="4">
        <f>(V21/V32)</f>
        <v>0.005441596885230061</v>
      </c>
      <c r="X49" s="4">
        <f>(X21/X32)</f>
        <v>0.04253040891952129</v>
      </c>
      <c r="Y49" s="23"/>
      <c r="Z49" s="4">
        <f>(Z21/Z32)</f>
        <v>0.040984156282303064</v>
      </c>
      <c r="AA49" s="23"/>
      <c r="AB49" s="4">
        <f>(AB21/AB32)</f>
        <v>0.024040676398544566</v>
      </c>
      <c r="AC49" s="23"/>
      <c r="AD49" s="4">
        <v>0.026974177358203604</v>
      </c>
      <c r="AE49" s="106"/>
      <c r="AF49" s="4">
        <v>0.013903254059904158</v>
      </c>
    </row>
    <row r="50" spans="2:32" ht="15">
      <c r="B50" s="32" t="s">
        <v>24</v>
      </c>
      <c r="C50" s="6"/>
      <c r="D50" s="4">
        <f>D21/D34</f>
        <v>0.6333938641084099</v>
      </c>
      <c r="E50" s="6"/>
      <c r="F50" s="4">
        <f>F21/F34</f>
        <v>0.1620261772219099</v>
      </c>
      <c r="G50" s="6"/>
      <c r="H50" s="4">
        <f>H21/H34</f>
        <v>0.1908011266296931</v>
      </c>
      <c r="I50" s="6"/>
      <c r="J50" s="4">
        <f>J21/J34</f>
        <v>0.3332066665578731</v>
      </c>
      <c r="K50" s="6"/>
      <c r="L50" s="4">
        <f>L21/L34</f>
        <v>0.4314084092211679</v>
      </c>
      <c r="M50" s="6"/>
      <c r="N50" s="4">
        <f>N21/N34</f>
        <v>0.34882631456861773</v>
      </c>
      <c r="O50" s="6"/>
      <c r="P50" s="4">
        <f>P21/P34</f>
        <v>0.25475582886559855</v>
      </c>
      <c r="Q50" s="6"/>
      <c r="R50" s="4">
        <f>R21/R34</f>
        <v>0.15220718244357606</v>
      </c>
      <c r="S50" s="6"/>
      <c r="T50" s="4">
        <f>T21/T34</f>
        <v>0.24030832139276997</v>
      </c>
      <c r="U50" s="6"/>
      <c r="V50" s="4">
        <f>V21/V34</f>
        <v>0.06507264349026957</v>
      </c>
      <c r="W50" s="6"/>
      <c r="X50" s="4">
        <f>X21/X34</f>
        <v>0.2527796724233578</v>
      </c>
      <c r="Y50" s="5"/>
      <c r="Z50" s="4">
        <f>Z21/Z34</f>
        <v>0.2124445233781177</v>
      </c>
      <c r="AA50" s="5"/>
      <c r="AB50" s="4">
        <f>AB21/AB34</f>
        <v>0.10789255021592163</v>
      </c>
      <c r="AC50" s="106"/>
      <c r="AD50" s="4">
        <v>0.03660069059297393</v>
      </c>
      <c r="AE50" s="106"/>
      <c r="AF50" s="4">
        <v>0.024443733902464383</v>
      </c>
    </row>
    <row r="51" spans="29:31" ht="15">
      <c r="AC51"/>
      <c r="AE51"/>
    </row>
    <row r="52" spans="29:31" ht="15">
      <c r="AC52"/>
      <c r="AE52"/>
    </row>
    <row r="53" spans="29:31" ht="15">
      <c r="AC53"/>
      <c r="AE53"/>
    </row>
  </sheetData>
  <sheetProtection/>
  <mergeCells count="1">
    <mergeCell ref="B6:B7"/>
  </mergeCells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F53"/>
  <sheetViews>
    <sheetView showGridLines="0" tabSelected="1" zoomScale="85" zoomScaleNormal="85" zoomScalePageLayoutView="0" workbookViewId="0" topLeftCell="A16">
      <pane xSplit="2" topLeftCell="C1" activePane="topRight" state="frozen"/>
      <selection pane="topLeft" activeCell="H55" sqref="H55"/>
      <selection pane="topRight" activeCell="D47" sqref="D47"/>
    </sheetView>
  </sheetViews>
  <sheetFormatPr defaultColWidth="9.00390625" defaultRowHeight="12.75" outlineLevelCol="1"/>
  <cols>
    <col min="1" max="1" width="37.00390625" style="32" hidden="1" customWidth="1" outlineLevel="1"/>
    <col min="2" max="2" width="58.375" style="32" customWidth="1" collapsed="1"/>
    <col min="3" max="3" width="0.875" style="65" customWidth="1"/>
    <col min="4" max="4" width="14.625" style="32" customWidth="1"/>
    <col min="5" max="5" width="0.875" style="65" customWidth="1"/>
    <col min="6" max="6" width="14.625" style="32" customWidth="1"/>
    <col min="7" max="7" width="0.875" style="65" customWidth="1"/>
    <col min="8" max="8" width="14.625" style="32" customWidth="1"/>
    <col min="9" max="9" width="0.875" style="65" customWidth="1"/>
    <col min="10" max="10" width="14.625" style="32" customWidth="1"/>
    <col min="11" max="11" width="0.875" style="65" customWidth="1"/>
    <col min="12" max="12" width="14.625" style="32" customWidth="1"/>
    <col min="13" max="13" width="0.875" style="65" customWidth="1"/>
    <col min="14" max="14" width="14.625" style="32" customWidth="1"/>
    <col min="15" max="15" width="0.875" style="65" customWidth="1"/>
    <col min="16" max="16" width="14.625" style="32" customWidth="1"/>
    <col min="17" max="17" width="0.875" style="65" customWidth="1"/>
    <col min="18" max="18" width="14.625" style="32" customWidth="1"/>
    <col min="19" max="19" width="0.875" style="65" customWidth="1"/>
    <col min="20" max="20" width="14.625" style="32" customWidth="1"/>
    <col min="21" max="21" width="0.875" style="65" customWidth="1"/>
    <col min="22" max="22" width="14.625" style="32" customWidth="1"/>
    <col min="23" max="23" width="0.875" style="65" customWidth="1"/>
    <col min="24" max="24" width="14.625" style="32" customWidth="1"/>
    <col min="25" max="25" width="0.875" style="65" customWidth="1"/>
    <col min="26" max="26" width="14.625" style="32" customWidth="1"/>
    <col min="27" max="27" width="0.875" style="65" customWidth="1"/>
    <col min="28" max="28" width="14.625" style="32" customWidth="1"/>
    <col min="29" max="29" width="2.25390625" style="90" customWidth="1"/>
    <col min="30" max="30" width="14.625" style="32" customWidth="1"/>
    <col min="31" max="31" width="2.25390625" style="90" customWidth="1"/>
    <col min="32" max="32" width="14.625" style="32" customWidth="1"/>
    <col min="33" max="16384" width="9.125" style="32" customWidth="1"/>
  </cols>
  <sheetData>
    <row r="1" spans="2:32" ht="15.75">
      <c r="B1" s="12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86"/>
      <c r="AD1" s="14"/>
      <c r="AE1" s="86"/>
      <c r="AF1" s="14"/>
    </row>
    <row r="2" spans="2:19" ht="15.75">
      <c r="B2" s="8"/>
      <c r="C2" s="55"/>
      <c r="E2" s="55"/>
      <c r="G2" s="55"/>
      <c r="I2" s="55"/>
      <c r="K2" s="55"/>
      <c r="M2" s="55"/>
      <c r="O2" s="55"/>
      <c r="Q2" s="55"/>
      <c r="S2" s="55"/>
    </row>
    <row r="3" spans="2:32" ht="15.75">
      <c r="B3" s="30" t="s">
        <v>31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88"/>
      <c r="AD3" s="15"/>
      <c r="AE3" s="88"/>
      <c r="AF3" s="15"/>
    </row>
    <row r="4" spans="2:32" ht="15.75">
      <c r="B4" s="16" t="s">
        <v>11</v>
      </c>
      <c r="C4" s="56"/>
      <c r="D4" s="77">
        <v>2021</v>
      </c>
      <c r="E4" s="56"/>
      <c r="F4" s="77">
        <v>2020</v>
      </c>
      <c r="G4" s="56"/>
      <c r="H4" s="77">
        <v>2019</v>
      </c>
      <c r="I4" s="56"/>
      <c r="J4" s="77">
        <v>2018</v>
      </c>
      <c r="K4" s="56"/>
      <c r="L4" s="77">
        <v>2017</v>
      </c>
      <c r="M4" s="56"/>
      <c r="N4" s="77">
        <v>2016</v>
      </c>
      <c r="O4" s="56"/>
      <c r="P4" s="77">
        <v>2015</v>
      </c>
      <c r="Q4" s="78"/>
      <c r="R4" s="77">
        <v>2014</v>
      </c>
      <c r="S4" s="78"/>
      <c r="T4" s="77">
        <v>2013</v>
      </c>
      <c r="U4" s="79"/>
      <c r="V4" s="77">
        <v>2012</v>
      </c>
      <c r="W4" s="79"/>
      <c r="X4" s="77">
        <v>2011</v>
      </c>
      <c r="Y4" s="79"/>
      <c r="Z4" s="77">
        <v>2010</v>
      </c>
      <c r="AA4" s="79"/>
      <c r="AB4" s="77">
        <v>2009</v>
      </c>
      <c r="AC4" s="105"/>
      <c r="AD4" s="77">
        <v>2008</v>
      </c>
      <c r="AE4" s="105"/>
      <c r="AF4" s="77">
        <v>2007</v>
      </c>
    </row>
    <row r="5" spans="2:19" ht="6" customHeight="1">
      <c r="B5" s="1"/>
      <c r="C5" s="57"/>
      <c r="E5" s="57"/>
      <c r="G5" s="57"/>
      <c r="I5" s="57"/>
      <c r="K5" s="57"/>
      <c r="M5" s="57"/>
      <c r="O5" s="57"/>
      <c r="Q5" s="57"/>
      <c r="S5" s="57"/>
    </row>
    <row r="6" spans="2:32" ht="33" customHeight="1">
      <c r="B6" s="112" t="s">
        <v>17</v>
      </c>
      <c r="C6" s="58"/>
      <c r="D6" s="53">
        <v>4950409</v>
      </c>
      <c r="E6" s="58"/>
      <c r="F6" s="53">
        <v>5318949</v>
      </c>
      <c r="G6" s="58"/>
      <c r="H6" s="53">
        <v>4975374</v>
      </c>
      <c r="I6" s="58"/>
      <c r="J6" s="53">
        <v>4898119</v>
      </c>
      <c r="K6" s="58"/>
      <c r="L6" s="53">
        <v>4151306</v>
      </c>
      <c r="M6" s="58"/>
      <c r="N6" s="53">
        <v>3876916</v>
      </c>
      <c r="O6" s="58"/>
      <c r="P6" s="53">
        <v>3518588</v>
      </c>
      <c r="Q6" s="58"/>
      <c r="R6" s="53">
        <v>3383116</v>
      </c>
      <c r="S6" s="58"/>
      <c r="T6" s="53">
        <v>2903010</v>
      </c>
      <c r="U6" s="68"/>
      <c r="V6" s="53">
        <v>4054729</v>
      </c>
      <c r="W6" s="68"/>
      <c r="X6" s="53">
        <v>3508734</v>
      </c>
      <c r="Y6" s="68"/>
      <c r="Z6" s="53">
        <v>2591052</v>
      </c>
      <c r="AA6" s="68"/>
      <c r="AB6" s="53">
        <v>2127621</v>
      </c>
      <c r="AC6" s="108"/>
      <c r="AD6" s="53">
        <v>123733</v>
      </c>
      <c r="AE6" s="108"/>
      <c r="AF6" s="53">
        <v>219690</v>
      </c>
    </row>
    <row r="7" spans="2:32" ht="15.75">
      <c r="B7" s="113"/>
      <c r="C7" s="59"/>
      <c r="D7" s="54"/>
      <c r="E7" s="59"/>
      <c r="F7" s="54"/>
      <c r="G7" s="59"/>
      <c r="H7" s="54"/>
      <c r="I7" s="59"/>
      <c r="J7" s="54"/>
      <c r="K7" s="59"/>
      <c r="L7" s="54"/>
      <c r="M7" s="59"/>
      <c r="N7" s="54"/>
      <c r="O7" s="59"/>
      <c r="P7" s="54"/>
      <c r="Q7" s="59"/>
      <c r="R7" s="54"/>
      <c r="S7" s="59"/>
      <c r="T7" s="54"/>
      <c r="U7" s="69"/>
      <c r="V7" s="54"/>
      <c r="W7" s="69"/>
      <c r="X7" s="54"/>
      <c r="Y7" s="69"/>
      <c r="Z7" s="54"/>
      <c r="AA7" s="69"/>
      <c r="AB7" s="54"/>
      <c r="AC7" s="109"/>
      <c r="AD7" s="54"/>
      <c r="AE7" s="109"/>
      <c r="AF7" s="54"/>
    </row>
    <row r="8" spans="2:32" ht="15.75">
      <c r="B8" s="17"/>
      <c r="C8" s="58"/>
      <c r="D8" s="38"/>
      <c r="E8" s="58"/>
      <c r="F8" s="38"/>
      <c r="G8" s="58"/>
      <c r="H8" s="38"/>
      <c r="I8" s="58"/>
      <c r="J8" s="38"/>
      <c r="K8" s="58"/>
      <c r="L8" s="38"/>
      <c r="M8" s="58"/>
      <c r="N8" s="38"/>
      <c r="O8" s="58"/>
      <c r="P8" s="38"/>
      <c r="Q8" s="58"/>
      <c r="R8" s="38"/>
      <c r="S8" s="58"/>
      <c r="T8" s="38"/>
      <c r="U8" s="70"/>
      <c r="V8" s="38"/>
      <c r="W8" s="70"/>
      <c r="X8" s="38"/>
      <c r="Y8" s="70"/>
      <c r="Z8" s="38"/>
      <c r="AA8" s="70"/>
      <c r="AB8" s="38"/>
      <c r="AC8" s="92"/>
      <c r="AD8" s="38"/>
      <c r="AE8" s="92"/>
      <c r="AF8" s="38"/>
    </row>
    <row r="9" spans="2:32" ht="15.75">
      <c r="B9" s="19" t="s">
        <v>18</v>
      </c>
      <c r="C9" s="60"/>
      <c r="D9" s="2">
        <v>400306</v>
      </c>
      <c r="E9" s="60"/>
      <c r="F9" s="2">
        <v>373908</v>
      </c>
      <c r="G9" s="60"/>
      <c r="H9" s="2">
        <v>242137</v>
      </c>
      <c r="I9" s="60"/>
      <c r="J9" s="2">
        <v>330916</v>
      </c>
      <c r="K9" s="60"/>
      <c r="L9" s="2">
        <v>477932</v>
      </c>
      <c r="M9" s="60"/>
      <c r="N9" s="2">
        <v>418163</v>
      </c>
      <c r="O9" s="60"/>
      <c r="P9" s="2">
        <v>308054</v>
      </c>
      <c r="Q9" s="60"/>
      <c r="R9" s="2">
        <v>249554</v>
      </c>
      <c r="S9" s="60"/>
      <c r="T9" s="2">
        <v>208968</v>
      </c>
      <c r="U9" s="57"/>
      <c r="V9" s="2">
        <v>287790</v>
      </c>
      <c r="W9" s="57"/>
      <c r="X9" s="2">
        <v>264497</v>
      </c>
      <c r="Y9" s="57"/>
      <c r="Z9" s="2">
        <v>256610</v>
      </c>
      <c r="AA9" s="57"/>
      <c r="AB9" s="2">
        <v>260653</v>
      </c>
      <c r="AC9" s="87"/>
      <c r="AD9" s="2">
        <v>80420</v>
      </c>
      <c r="AE9" s="87"/>
      <c r="AF9" s="2">
        <v>43131</v>
      </c>
    </row>
    <row r="10" spans="2:32" ht="15">
      <c r="B10" s="29" t="s">
        <v>27</v>
      </c>
      <c r="C10" s="61"/>
      <c r="D10" s="28">
        <f>D9/D6</f>
        <v>0.08086321756444771</v>
      </c>
      <c r="E10" s="61"/>
      <c r="F10" s="28">
        <f>F9/F6</f>
        <v>0.0702973463366541</v>
      </c>
      <c r="G10" s="61"/>
      <c r="H10" s="28">
        <f>H9/H6</f>
        <v>0.04866709517716658</v>
      </c>
      <c r="I10" s="61"/>
      <c r="J10" s="28">
        <f>J9/J6</f>
        <v>0.06755981224629291</v>
      </c>
      <c r="K10" s="61"/>
      <c r="L10" s="28">
        <f>L9/L6</f>
        <v>0.11512810667293617</v>
      </c>
      <c r="M10" s="61"/>
      <c r="N10" s="28">
        <f>N9/N6</f>
        <v>0.1078597008550095</v>
      </c>
      <c r="O10" s="61"/>
      <c r="P10" s="28">
        <f>P9/P6</f>
        <v>0.08755046058248366</v>
      </c>
      <c r="Q10" s="61"/>
      <c r="R10" s="28">
        <f>R9/R6</f>
        <v>0.07376454132817202</v>
      </c>
      <c r="S10" s="61"/>
      <c r="T10" s="28">
        <f>T9/T6</f>
        <v>0.07198321741916149</v>
      </c>
      <c r="U10" s="71"/>
      <c r="V10" s="28">
        <f aca="true" t="shared" si="0" ref="V10:AB10">V9/V6</f>
        <v>0.07097638337851926</v>
      </c>
      <c r="W10" s="71"/>
      <c r="X10" s="28">
        <f t="shared" si="0"/>
        <v>0.07538245988439135</v>
      </c>
      <c r="Y10" s="71"/>
      <c r="Z10" s="28">
        <f t="shared" si="0"/>
        <v>0.0990369934682901</v>
      </c>
      <c r="AA10" s="71"/>
      <c r="AB10" s="28">
        <f t="shared" si="0"/>
        <v>0.12250913109054667</v>
      </c>
      <c r="AC10" s="94"/>
      <c r="AD10" s="28">
        <f>AD9/AD6</f>
        <v>0.6499478716268093</v>
      </c>
      <c r="AE10" s="94"/>
      <c r="AF10" s="28">
        <f>AF9/AF6</f>
        <v>0.19632664208657655</v>
      </c>
    </row>
    <row r="11" spans="2:32" ht="15.75">
      <c r="B11" s="25"/>
      <c r="C11" s="62"/>
      <c r="D11" s="9"/>
      <c r="E11" s="62"/>
      <c r="F11" s="9"/>
      <c r="G11" s="62"/>
      <c r="H11" s="9"/>
      <c r="I11" s="62"/>
      <c r="J11" s="9"/>
      <c r="K11" s="62"/>
      <c r="L11" s="9"/>
      <c r="M11" s="62"/>
      <c r="N11" s="9"/>
      <c r="O11" s="62"/>
      <c r="P11" s="9"/>
      <c r="Q11" s="62"/>
      <c r="R11" s="9"/>
      <c r="S11" s="62"/>
      <c r="T11" s="9"/>
      <c r="U11" s="64"/>
      <c r="V11" s="9"/>
      <c r="W11" s="64"/>
      <c r="X11" s="9"/>
      <c r="Y11" s="64"/>
      <c r="Z11" s="9"/>
      <c r="AA11" s="64"/>
      <c r="AB11" s="9"/>
      <c r="AC11" s="93"/>
      <c r="AD11" s="9"/>
      <c r="AE11" s="93"/>
      <c r="AF11" s="9"/>
    </row>
    <row r="12" spans="2:32" ht="15.75">
      <c r="B12" s="19"/>
      <c r="C12" s="60"/>
      <c r="D12" s="38"/>
      <c r="E12" s="60"/>
      <c r="F12" s="38"/>
      <c r="G12" s="60"/>
      <c r="H12" s="38"/>
      <c r="I12" s="60"/>
      <c r="J12" s="38"/>
      <c r="K12" s="60"/>
      <c r="L12" s="38"/>
      <c r="M12" s="60"/>
      <c r="N12" s="38"/>
      <c r="O12" s="60"/>
      <c r="P12" s="38"/>
      <c r="Q12" s="60"/>
      <c r="R12" s="38"/>
      <c r="S12" s="60"/>
      <c r="T12" s="38"/>
      <c r="U12" s="70"/>
      <c r="V12" s="38"/>
      <c r="W12" s="70"/>
      <c r="X12" s="38"/>
      <c r="Y12" s="70"/>
      <c r="Z12" s="38"/>
      <c r="AA12" s="70"/>
      <c r="AB12" s="38"/>
      <c r="AC12" s="92"/>
      <c r="AD12" s="38"/>
      <c r="AE12" s="92"/>
      <c r="AF12" s="38"/>
    </row>
    <row r="13" spans="2:32" ht="15.75">
      <c r="B13" s="33" t="s">
        <v>30</v>
      </c>
      <c r="C13" s="63"/>
      <c r="D13" s="2">
        <v>262550</v>
      </c>
      <c r="E13" s="63"/>
      <c r="F13" s="2">
        <v>194466</v>
      </c>
      <c r="G13" s="63"/>
      <c r="H13" s="2">
        <v>143304</v>
      </c>
      <c r="I13" s="63"/>
      <c r="J13" s="2">
        <v>185567</v>
      </c>
      <c r="K13" s="63"/>
      <c r="L13" s="2">
        <v>355983</v>
      </c>
      <c r="M13" s="63"/>
      <c r="N13" s="2">
        <v>259511</v>
      </c>
      <c r="O13" s="63"/>
      <c r="P13" s="2">
        <v>175483</v>
      </c>
      <c r="Q13" s="63"/>
      <c r="R13" s="2">
        <v>137670</v>
      </c>
      <c r="S13" s="63"/>
      <c r="T13" s="2">
        <v>91341</v>
      </c>
      <c r="U13" s="57"/>
      <c r="V13" s="2">
        <v>158729</v>
      </c>
      <c r="W13" s="57"/>
      <c r="X13" s="2">
        <v>206767</v>
      </c>
      <c r="Y13" s="57"/>
      <c r="Z13" s="2">
        <v>146250</v>
      </c>
      <c r="AA13" s="57"/>
      <c r="AB13" s="2">
        <v>110553</v>
      </c>
      <c r="AC13" s="87"/>
      <c r="AD13" s="2">
        <v>46196</v>
      </c>
      <c r="AE13" s="87"/>
      <c r="AF13" s="2">
        <v>5512</v>
      </c>
    </row>
    <row r="14" spans="2:32" ht="15">
      <c r="B14" s="29" t="s">
        <v>27</v>
      </c>
      <c r="C14" s="61"/>
      <c r="D14" s="28">
        <f>D13/D6</f>
        <v>0.05303602187213218</v>
      </c>
      <c r="E14" s="61"/>
      <c r="F14" s="28">
        <f>F13/F6</f>
        <v>0.03656098225420097</v>
      </c>
      <c r="G14" s="61"/>
      <c r="H14" s="28">
        <f>H13/H6</f>
        <v>0.02880265885539459</v>
      </c>
      <c r="I14" s="61"/>
      <c r="J14" s="28">
        <f>J13/J6</f>
        <v>0.037885359665618575</v>
      </c>
      <c r="K14" s="61"/>
      <c r="L14" s="28">
        <f>L13/L6</f>
        <v>0.08575205007773458</v>
      </c>
      <c r="M14" s="61"/>
      <c r="N14" s="28">
        <f>N13/N6</f>
        <v>0.06693748329858062</v>
      </c>
      <c r="O14" s="61"/>
      <c r="P14" s="28">
        <f>P13/P6</f>
        <v>0.04987313092638297</v>
      </c>
      <c r="Q14" s="61"/>
      <c r="R14" s="28">
        <f>R13/R6</f>
        <v>0.04069325438441957</v>
      </c>
      <c r="S14" s="61"/>
      <c r="T14" s="28">
        <f>T13/T6</f>
        <v>0.0314642388417539</v>
      </c>
      <c r="U14" s="71"/>
      <c r="V14" s="28">
        <f aca="true" t="shared" si="1" ref="V14:AB14">V13/V6</f>
        <v>0.0391466359404044</v>
      </c>
      <c r="W14" s="71"/>
      <c r="X14" s="28">
        <f t="shared" si="1"/>
        <v>0.05892923202499819</v>
      </c>
      <c r="Y14" s="71"/>
      <c r="Z14" s="28">
        <f t="shared" si="1"/>
        <v>0.056444255074772715</v>
      </c>
      <c r="AA14" s="71"/>
      <c r="AB14" s="28">
        <f t="shared" si="1"/>
        <v>0.05196085205024767</v>
      </c>
      <c r="AC14" s="94"/>
      <c r="AD14" s="28">
        <f>AD13/AD6</f>
        <v>0.3733522989016673</v>
      </c>
      <c r="AE14" s="94"/>
      <c r="AF14" s="28">
        <f>AF13/AF6</f>
        <v>0.02508989940370522</v>
      </c>
    </row>
    <row r="15" spans="2:32" ht="15">
      <c r="B15" s="9"/>
      <c r="C15" s="64"/>
      <c r="D15" s="9"/>
      <c r="E15" s="64"/>
      <c r="F15" s="9"/>
      <c r="G15" s="64"/>
      <c r="H15" s="9"/>
      <c r="I15" s="64"/>
      <c r="J15" s="9"/>
      <c r="K15" s="64"/>
      <c r="L15" s="9"/>
      <c r="M15" s="64"/>
      <c r="N15" s="9"/>
      <c r="O15" s="64"/>
      <c r="P15" s="9"/>
      <c r="Q15" s="64"/>
      <c r="R15" s="9"/>
      <c r="S15" s="64"/>
      <c r="T15" s="9"/>
      <c r="U15" s="64"/>
      <c r="V15" s="9"/>
      <c r="W15" s="64"/>
      <c r="X15" s="9"/>
      <c r="Y15" s="64"/>
      <c r="Z15" s="9"/>
      <c r="AA15" s="64"/>
      <c r="AB15" s="9"/>
      <c r="AC15" s="93"/>
      <c r="AD15" s="9"/>
      <c r="AE15" s="93"/>
      <c r="AF15" s="9"/>
    </row>
    <row r="16" spans="2:32" ht="15">
      <c r="B16" s="2"/>
      <c r="C16" s="57"/>
      <c r="D16" s="38"/>
      <c r="E16" s="57"/>
      <c r="F16" s="38"/>
      <c r="G16" s="57"/>
      <c r="H16" s="38"/>
      <c r="I16" s="57"/>
      <c r="J16" s="38"/>
      <c r="K16" s="57"/>
      <c r="L16" s="38"/>
      <c r="M16" s="57"/>
      <c r="N16" s="38"/>
      <c r="O16" s="57"/>
      <c r="P16" s="38"/>
      <c r="Q16" s="57"/>
      <c r="R16" s="38"/>
      <c r="S16" s="57"/>
      <c r="T16" s="38"/>
      <c r="U16" s="70"/>
      <c r="V16" s="38"/>
      <c r="W16" s="70"/>
      <c r="X16" s="38"/>
      <c r="Y16" s="70"/>
      <c r="Z16" s="38"/>
      <c r="AA16" s="70"/>
      <c r="AB16" s="38"/>
      <c r="AC16" s="92"/>
      <c r="AD16" s="38"/>
      <c r="AE16" s="92"/>
      <c r="AF16" s="38"/>
    </row>
    <row r="17" spans="2:32" ht="15.75">
      <c r="B17" s="37" t="s">
        <v>19</v>
      </c>
      <c r="C17" s="63"/>
      <c r="D17" s="38">
        <v>995313</v>
      </c>
      <c r="E17" s="63"/>
      <c r="F17" s="38">
        <v>241055</v>
      </c>
      <c r="G17" s="63"/>
      <c r="H17" s="38">
        <v>212639</v>
      </c>
      <c r="I17" s="63"/>
      <c r="J17" s="38">
        <v>316912</v>
      </c>
      <c r="K17" s="63"/>
      <c r="L17" s="38">
        <v>402013</v>
      </c>
      <c r="M17" s="63"/>
      <c r="N17" s="38">
        <v>297443</v>
      </c>
      <c r="O17" s="63"/>
      <c r="P17" s="38">
        <v>186750</v>
      </c>
      <c r="Q17" s="63"/>
      <c r="R17" s="38">
        <v>132072</v>
      </c>
      <c r="S17" s="63"/>
      <c r="T17" s="38">
        <v>134603</v>
      </c>
      <c r="U17" s="70"/>
      <c r="V17" s="38">
        <v>100304</v>
      </c>
      <c r="W17" s="70"/>
      <c r="X17" s="38">
        <v>256101</v>
      </c>
      <c r="Y17" s="70"/>
      <c r="Z17" s="38">
        <v>198334</v>
      </c>
      <c r="AA17" s="70"/>
      <c r="AB17" s="38">
        <v>129749</v>
      </c>
      <c r="AC17" s="92"/>
      <c r="AD17" s="38">
        <v>46753</v>
      </c>
      <c r="AE17" s="92"/>
      <c r="AF17" s="38">
        <v>9274</v>
      </c>
    </row>
    <row r="18" spans="2:32" ht="15">
      <c r="B18" s="29" t="s">
        <v>27</v>
      </c>
      <c r="C18" s="61"/>
      <c r="D18" s="28">
        <f>D17/D6</f>
        <v>0.2010567207679204</v>
      </c>
      <c r="E18" s="61"/>
      <c r="F18" s="28">
        <f>F17/F6</f>
        <v>0.045320043489794695</v>
      </c>
      <c r="G18" s="61"/>
      <c r="H18" s="28">
        <f>H17/H6</f>
        <v>0.04273829464880429</v>
      </c>
      <c r="I18" s="61"/>
      <c r="J18" s="28">
        <f>J17/J6</f>
        <v>0.06470075553493086</v>
      </c>
      <c r="K18" s="61"/>
      <c r="L18" s="28">
        <f>L17/L6</f>
        <v>0.0968401269383659</v>
      </c>
      <c r="M18" s="61"/>
      <c r="N18" s="28">
        <f>N17/N6</f>
        <v>0.0767215487774303</v>
      </c>
      <c r="O18" s="61"/>
      <c r="P18" s="28">
        <f>P17/P6</f>
        <v>0.053075267692608515</v>
      </c>
      <c r="Q18" s="61"/>
      <c r="R18" s="28">
        <f>R17/R6</f>
        <v>0.039038566812370605</v>
      </c>
      <c r="S18" s="61"/>
      <c r="T18" s="28">
        <f>T17/T6</f>
        <v>0.04636670214708182</v>
      </c>
      <c r="U18" s="71"/>
      <c r="V18" s="28">
        <f aca="true" t="shared" si="2" ref="V18:AB18">V17/V6</f>
        <v>0.02473753486361234</v>
      </c>
      <c r="W18" s="71"/>
      <c r="X18" s="28">
        <f t="shared" si="2"/>
        <v>0.07298957401729513</v>
      </c>
      <c r="Y18" s="71"/>
      <c r="Z18" s="28">
        <f t="shared" si="2"/>
        <v>0.07654574281025622</v>
      </c>
      <c r="AA18" s="71"/>
      <c r="AB18" s="28">
        <f t="shared" si="2"/>
        <v>0.06098313562424887</v>
      </c>
      <c r="AC18" s="94"/>
      <c r="AD18" s="28">
        <f>AD17/AD6</f>
        <v>0.3778539274082096</v>
      </c>
      <c r="AE18" s="94"/>
      <c r="AF18" s="28">
        <f>AF17/AF6</f>
        <v>0.04221402885884656</v>
      </c>
    </row>
    <row r="19" spans="2:32" ht="15">
      <c r="B19" s="9"/>
      <c r="C19" s="64"/>
      <c r="D19" s="9"/>
      <c r="E19" s="64"/>
      <c r="F19" s="9"/>
      <c r="G19" s="64"/>
      <c r="H19" s="9"/>
      <c r="I19" s="64"/>
      <c r="J19" s="9"/>
      <c r="K19" s="64"/>
      <c r="L19" s="9"/>
      <c r="M19" s="64"/>
      <c r="N19" s="9"/>
      <c r="O19" s="64"/>
      <c r="P19" s="9"/>
      <c r="Q19" s="64"/>
      <c r="R19" s="9"/>
      <c r="S19" s="64"/>
      <c r="T19" s="9"/>
      <c r="U19" s="64"/>
      <c r="V19" s="9"/>
      <c r="W19" s="64"/>
      <c r="X19" s="9"/>
      <c r="Y19" s="64"/>
      <c r="Z19" s="9"/>
      <c r="AA19" s="64"/>
      <c r="AB19" s="9"/>
      <c r="AC19" s="93"/>
      <c r="AD19" s="9"/>
      <c r="AE19" s="93"/>
      <c r="AF19" s="9"/>
    </row>
    <row r="20" spans="2:32" ht="15">
      <c r="B20" s="2"/>
      <c r="C20" s="57"/>
      <c r="D20" s="38"/>
      <c r="E20" s="57"/>
      <c r="F20" s="38"/>
      <c r="G20" s="57"/>
      <c r="H20" s="38"/>
      <c r="I20" s="57"/>
      <c r="J20" s="38"/>
      <c r="K20" s="57"/>
      <c r="L20" s="38"/>
      <c r="M20" s="57"/>
      <c r="N20" s="38"/>
      <c r="O20" s="57"/>
      <c r="P20" s="38"/>
      <c r="Q20" s="57"/>
      <c r="R20" s="38"/>
      <c r="S20" s="57"/>
      <c r="T20" s="38"/>
      <c r="U20" s="70"/>
      <c r="V20" s="38"/>
      <c r="W20" s="70"/>
      <c r="X20" s="38"/>
      <c r="Y20" s="70"/>
      <c r="Z20" s="38"/>
      <c r="AA20" s="70"/>
      <c r="AB20" s="38"/>
      <c r="AC20" s="92"/>
      <c r="AD20" s="38"/>
      <c r="AE20" s="92"/>
      <c r="AF20" s="38"/>
    </row>
    <row r="21" spans="2:32" ht="15.75">
      <c r="B21" s="19" t="s">
        <v>28</v>
      </c>
      <c r="C21" s="60"/>
      <c r="D21" s="38">
        <v>843509</v>
      </c>
      <c r="E21" s="60"/>
      <c r="F21" s="38">
        <v>187326</v>
      </c>
      <c r="G21" s="60"/>
      <c r="H21" s="38">
        <v>153762</v>
      </c>
      <c r="I21" s="60"/>
      <c r="J21" s="38">
        <v>260114</v>
      </c>
      <c r="K21" s="60"/>
      <c r="L21" s="38">
        <v>333186</v>
      </c>
      <c r="M21" s="60"/>
      <c r="N21" s="38">
        <v>245428</v>
      </c>
      <c r="O21" s="60"/>
      <c r="P21" s="38">
        <v>150225</v>
      </c>
      <c r="Q21" s="60"/>
      <c r="R21" s="38">
        <v>104294</v>
      </c>
      <c r="S21" s="60"/>
      <c r="T21" s="38">
        <v>114105</v>
      </c>
      <c r="U21" s="70"/>
      <c r="V21" s="38">
        <v>75904</v>
      </c>
      <c r="W21" s="70"/>
      <c r="X21" s="38">
        <v>214871</v>
      </c>
      <c r="Y21" s="70"/>
      <c r="Z21" s="38">
        <v>168324</v>
      </c>
      <c r="AA21" s="70"/>
      <c r="AB21" s="38">
        <v>101870</v>
      </c>
      <c r="AC21" s="92"/>
      <c r="AD21" s="38">
        <v>36906</v>
      </c>
      <c r="AE21" s="92"/>
      <c r="AF21" s="38">
        <v>8262</v>
      </c>
    </row>
    <row r="22" spans="2:32" ht="15">
      <c r="B22" s="29" t="s">
        <v>27</v>
      </c>
      <c r="C22" s="61"/>
      <c r="D22" s="28">
        <f>(D21/D6)</f>
        <v>0.17039177974991562</v>
      </c>
      <c r="E22" s="61"/>
      <c r="F22" s="28">
        <f>(F21/F6)</f>
        <v>0.035218611797180235</v>
      </c>
      <c r="G22" s="61"/>
      <c r="H22" s="28">
        <f>(H21/H6)</f>
        <v>0.030904611392028016</v>
      </c>
      <c r="I22" s="61"/>
      <c r="J22" s="28">
        <f>(J21/J6)</f>
        <v>0.05310487556549769</v>
      </c>
      <c r="K22" s="61"/>
      <c r="L22" s="28">
        <f>(L21/L6)</f>
        <v>0.08026052524193591</v>
      </c>
      <c r="M22" s="61"/>
      <c r="N22" s="28">
        <f>(N21/N6)</f>
        <v>0.0633049568265085</v>
      </c>
      <c r="O22" s="61"/>
      <c r="P22" s="28">
        <f>(P21/P6)</f>
        <v>0.04269468320815054</v>
      </c>
      <c r="Q22" s="61"/>
      <c r="R22" s="28">
        <f>(R21/R6)</f>
        <v>0.03082779307596902</v>
      </c>
      <c r="S22" s="61"/>
      <c r="T22" s="28">
        <f>(T21/T6)</f>
        <v>0.03930575506112621</v>
      </c>
      <c r="U22" s="71"/>
      <c r="V22" s="28">
        <f aca="true" t="shared" si="3" ref="V22:AB22">(V21/V6)</f>
        <v>0.018719870057900295</v>
      </c>
      <c r="W22" s="71"/>
      <c r="X22" s="28">
        <f t="shared" si="3"/>
        <v>0.06123889699247649</v>
      </c>
      <c r="Y22" s="71"/>
      <c r="Z22" s="28">
        <f t="shared" si="3"/>
        <v>0.06496357464072508</v>
      </c>
      <c r="AA22" s="71"/>
      <c r="AB22" s="28">
        <f t="shared" si="3"/>
        <v>0.04787976806019493</v>
      </c>
      <c r="AC22" s="94"/>
      <c r="AD22" s="28">
        <f>(AD21/AD6)</f>
        <v>0.29827127767046785</v>
      </c>
      <c r="AE22" s="94"/>
      <c r="AF22" s="28">
        <f>(AF21/AF6)</f>
        <v>0.03760753789430561</v>
      </c>
    </row>
    <row r="23" spans="2:32" ht="15">
      <c r="B23" s="1"/>
      <c r="C23" s="57"/>
      <c r="D23" s="2"/>
      <c r="E23" s="57"/>
      <c r="F23" s="2"/>
      <c r="G23" s="57"/>
      <c r="H23" s="2"/>
      <c r="I23" s="57"/>
      <c r="J23" s="2"/>
      <c r="K23" s="57"/>
      <c r="L23" s="2"/>
      <c r="M23" s="57"/>
      <c r="N23" s="2"/>
      <c r="O23" s="57"/>
      <c r="P23" s="2"/>
      <c r="Q23" s="57"/>
      <c r="R23" s="2"/>
      <c r="S23" s="57"/>
      <c r="T23" s="2"/>
      <c r="U23" s="57"/>
      <c r="V23" s="2"/>
      <c r="W23" s="57"/>
      <c r="X23" s="2"/>
      <c r="Y23" s="57"/>
      <c r="Z23" s="2"/>
      <c r="AA23" s="57"/>
      <c r="AB23" s="2"/>
      <c r="AC23" s="94"/>
      <c r="AD23" s="2"/>
      <c r="AE23" s="94"/>
      <c r="AF23" s="2"/>
    </row>
    <row r="24" spans="29:31" ht="15">
      <c r="AC24" s="94"/>
      <c r="AE24" s="94"/>
    </row>
    <row r="25" spans="29:31" ht="15">
      <c r="AC25"/>
      <c r="AE25"/>
    </row>
    <row r="26" spans="29:31" ht="15">
      <c r="AC26" s="87"/>
      <c r="AE26" s="87"/>
    </row>
    <row r="27" spans="2:32" ht="15.75">
      <c r="B27" s="31" t="s">
        <v>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98"/>
      <c r="AD27" s="7"/>
      <c r="AE27" s="98"/>
      <c r="AF27" s="7"/>
    </row>
    <row r="28" spans="2:32" ht="15.75">
      <c r="B28" s="16" t="s">
        <v>11</v>
      </c>
      <c r="C28" s="56"/>
      <c r="D28" s="77">
        <f>D4</f>
        <v>2021</v>
      </c>
      <c r="E28" s="56"/>
      <c r="F28" s="77">
        <f>F4</f>
        <v>2020</v>
      </c>
      <c r="G28" s="56"/>
      <c r="H28" s="77">
        <f>H4</f>
        <v>2019</v>
      </c>
      <c r="I28" s="56"/>
      <c r="J28" s="77">
        <f>J4</f>
        <v>2018</v>
      </c>
      <c r="K28" s="56"/>
      <c r="L28" s="77">
        <f>L4</f>
        <v>2017</v>
      </c>
      <c r="M28" s="56"/>
      <c r="N28" s="77">
        <f>N4</f>
        <v>2016</v>
      </c>
      <c r="O28" s="56"/>
      <c r="P28" s="77">
        <f>P4</f>
        <v>2015</v>
      </c>
      <c r="Q28" s="78"/>
      <c r="R28" s="77">
        <f>R4</f>
        <v>2014</v>
      </c>
      <c r="S28" s="78"/>
      <c r="T28" s="77">
        <f>T4</f>
        <v>2013</v>
      </c>
      <c r="U28" s="79"/>
      <c r="V28" s="77">
        <f>V4</f>
        <v>2012</v>
      </c>
      <c r="W28" s="79"/>
      <c r="X28" s="77">
        <f>X4</f>
        <v>2011</v>
      </c>
      <c r="Y28" s="79"/>
      <c r="Z28" s="77">
        <f>Z4</f>
        <v>2010</v>
      </c>
      <c r="AA28" s="79"/>
      <c r="AB28" s="77">
        <f>AB4</f>
        <v>2009</v>
      </c>
      <c r="AC28" s="105"/>
      <c r="AD28" s="77">
        <v>2008</v>
      </c>
      <c r="AE28" s="105"/>
      <c r="AF28" s="77">
        <v>2007</v>
      </c>
    </row>
    <row r="29" spans="2:32" ht="15">
      <c r="B29" s="24" t="s">
        <v>7</v>
      </c>
      <c r="C29" s="61"/>
      <c r="D29" s="47">
        <v>1328002</v>
      </c>
      <c r="E29" s="61"/>
      <c r="F29" s="47">
        <v>1898527</v>
      </c>
      <c r="G29" s="61"/>
      <c r="H29" s="47">
        <v>1579253</v>
      </c>
      <c r="I29" s="61"/>
      <c r="J29" s="47">
        <v>1476143</v>
      </c>
      <c r="K29" s="61"/>
      <c r="L29" s="47">
        <v>1456153</v>
      </c>
      <c r="M29" s="61"/>
      <c r="N29" s="47">
        <v>1398946</v>
      </c>
      <c r="O29" s="61"/>
      <c r="P29" s="47">
        <v>1231092</v>
      </c>
      <c r="Q29" s="61"/>
      <c r="R29" s="47">
        <v>1169918</v>
      </c>
      <c r="S29" s="61"/>
      <c r="T29" s="47">
        <v>1245870</v>
      </c>
      <c r="U29" s="72"/>
      <c r="V29" s="47">
        <v>1297676</v>
      </c>
      <c r="W29" s="72"/>
      <c r="X29" s="47">
        <v>1285237</v>
      </c>
      <c r="Y29" s="72"/>
      <c r="Z29" s="47">
        <v>1235506</v>
      </c>
      <c r="AA29" s="72"/>
      <c r="AB29" s="47">
        <v>743359</v>
      </c>
      <c r="AC29" s="99"/>
      <c r="AD29" s="47">
        <v>888477</v>
      </c>
      <c r="AE29" s="99"/>
      <c r="AF29" s="47">
        <v>639006</v>
      </c>
    </row>
    <row r="30" spans="2:32" ht="15">
      <c r="B30" s="24" t="s">
        <v>8</v>
      </c>
      <c r="C30" s="61"/>
      <c r="D30" s="50">
        <v>4962441</v>
      </c>
      <c r="E30" s="61"/>
      <c r="F30" s="50">
        <v>3781694</v>
      </c>
      <c r="G30" s="61"/>
      <c r="H30" s="50">
        <v>3116533</v>
      </c>
      <c r="I30" s="61"/>
      <c r="J30" s="50">
        <v>2803537</v>
      </c>
      <c r="K30" s="61"/>
      <c r="L30" s="50">
        <v>3029865</v>
      </c>
      <c r="M30" s="61"/>
      <c r="N30" s="50">
        <v>3050706</v>
      </c>
      <c r="O30" s="61"/>
      <c r="P30" s="50">
        <v>2690564</v>
      </c>
      <c r="Q30" s="61"/>
      <c r="R30" s="50">
        <v>2027740</v>
      </c>
      <c r="S30" s="61"/>
      <c r="T30" s="50">
        <v>1803009</v>
      </c>
      <c r="U30" s="73"/>
      <c r="V30" s="50">
        <v>1927021</v>
      </c>
      <c r="W30" s="73"/>
      <c r="X30" s="50">
        <v>2210748</v>
      </c>
      <c r="Y30" s="73"/>
      <c r="Z30" s="50">
        <v>1953257</v>
      </c>
      <c r="AA30" s="73"/>
      <c r="AB30" s="50">
        <v>1747707</v>
      </c>
      <c r="AC30" s="110"/>
      <c r="AD30" s="50">
        <v>174178</v>
      </c>
      <c r="AE30" s="110"/>
      <c r="AF30" s="50">
        <v>261581</v>
      </c>
    </row>
    <row r="31" spans="2:32" ht="15">
      <c r="B31" s="24" t="s">
        <v>9</v>
      </c>
      <c r="C31" s="61"/>
      <c r="D31" s="47">
        <v>2795860</v>
      </c>
      <c r="E31" s="61"/>
      <c r="F31" s="47">
        <v>1737618</v>
      </c>
      <c r="G31" s="61"/>
      <c r="H31" s="47">
        <v>576527</v>
      </c>
      <c r="I31" s="61"/>
      <c r="J31" s="47">
        <v>601437</v>
      </c>
      <c r="K31" s="61"/>
      <c r="L31" s="47">
        <v>988926</v>
      </c>
      <c r="M31" s="61"/>
      <c r="N31" s="47">
        <v>1778439</v>
      </c>
      <c r="O31" s="61"/>
      <c r="P31" s="47">
        <v>1535401</v>
      </c>
      <c r="Q31" s="61"/>
      <c r="R31" s="47">
        <v>883260</v>
      </c>
      <c r="S31" s="61"/>
      <c r="T31" s="47">
        <v>735345</v>
      </c>
      <c r="U31" s="72"/>
      <c r="V31" s="47">
        <v>698947</v>
      </c>
      <c r="W31" s="72"/>
      <c r="X31" s="47">
        <v>861032</v>
      </c>
      <c r="Y31" s="72"/>
      <c r="Z31" s="47">
        <v>786646</v>
      </c>
      <c r="AA31" s="72"/>
      <c r="AB31" s="47">
        <v>842849</v>
      </c>
      <c r="AC31" s="99"/>
      <c r="AD31" s="47">
        <v>14524</v>
      </c>
      <c r="AE31" s="99"/>
      <c r="AF31" s="47">
        <v>28371</v>
      </c>
    </row>
    <row r="32" spans="2:32" ht="15.75">
      <c r="B32" s="8" t="s">
        <v>10</v>
      </c>
      <c r="C32" s="55"/>
      <c r="D32" s="52">
        <f>SUM(D29:D30)</f>
        <v>6290443</v>
      </c>
      <c r="E32" s="55"/>
      <c r="F32" s="52">
        <f>SUM(F29:F30)</f>
        <v>5680221</v>
      </c>
      <c r="G32" s="55"/>
      <c r="H32" s="52">
        <f>SUM(H29:H30)</f>
        <v>4695786</v>
      </c>
      <c r="I32" s="55"/>
      <c r="J32" s="52">
        <f>SUM(J29:J30)</f>
        <v>4279680</v>
      </c>
      <c r="K32" s="55"/>
      <c r="L32" s="52">
        <f>SUM(L29:L30)</f>
        <v>4486018</v>
      </c>
      <c r="M32" s="55"/>
      <c r="N32" s="52">
        <f>SUM(N29:N30)</f>
        <v>4449652</v>
      </c>
      <c r="O32" s="55"/>
      <c r="P32" s="52">
        <f>SUM(P29:P30)</f>
        <v>3921656</v>
      </c>
      <c r="Q32" s="55"/>
      <c r="R32" s="52">
        <f>SUM(R29:R30)</f>
        <v>3197658</v>
      </c>
      <c r="S32" s="55"/>
      <c r="T32" s="52">
        <f>SUM(T29:T30)</f>
        <v>3048879</v>
      </c>
      <c r="U32" s="74"/>
      <c r="V32" s="52">
        <f>SUM(V29:V30)</f>
        <v>3224697</v>
      </c>
      <c r="W32" s="74"/>
      <c r="X32" s="52">
        <f>SUM(X29:X30)</f>
        <v>3495985</v>
      </c>
      <c r="Y32" s="74"/>
      <c r="Z32" s="52">
        <v>3188763</v>
      </c>
      <c r="AA32" s="74"/>
      <c r="AB32" s="52">
        <v>2491066</v>
      </c>
      <c r="AC32" s="111"/>
      <c r="AD32" s="52">
        <v>1062655</v>
      </c>
      <c r="AE32" s="111"/>
      <c r="AF32" s="52">
        <v>900587</v>
      </c>
    </row>
    <row r="33" spans="2:32" ht="15.75">
      <c r="B33" s="1"/>
      <c r="C33" s="57"/>
      <c r="D33" s="52"/>
      <c r="E33" s="57"/>
      <c r="F33" s="52"/>
      <c r="G33" s="57"/>
      <c r="H33" s="52"/>
      <c r="I33" s="57"/>
      <c r="J33" s="52"/>
      <c r="K33" s="57"/>
      <c r="L33" s="52"/>
      <c r="M33" s="57"/>
      <c r="N33" s="52"/>
      <c r="O33" s="57"/>
      <c r="P33" s="52"/>
      <c r="Q33" s="57"/>
      <c r="R33" s="52"/>
      <c r="S33" s="57"/>
      <c r="T33" s="52"/>
      <c r="U33" s="74"/>
      <c r="V33" s="52"/>
      <c r="W33" s="74"/>
      <c r="X33" s="52"/>
      <c r="Y33" s="74"/>
      <c r="Z33" s="52"/>
      <c r="AA33" s="74"/>
      <c r="AB33" s="52"/>
      <c r="AC33" s="111"/>
      <c r="AD33" s="52"/>
      <c r="AE33" s="111"/>
      <c r="AF33" s="52"/>
    </row>
    <row r="34" spans="2:32" ht="15.75">
      <c r="B34" s="33" t="s">
        <v>13</v>
      </c>
      <c r="C34" s="63"/>
      <c r="D34" s="52">
        <v>903387</v>
      </c>
      <c r="E34" s="63"/>
      <c r="F34" s="52">
        <v>748914</v>
      </c>
      <c r="G34" s="63"/>
      <c r="H34" s="52">
        <v>600043</v>
      </c>
      <c r="I34" s="63"/>
      <c r="J34" s="52">
        <v>545998</v>
      </c>
      <c r="K34" s="63"/>
      <c r="L34" s="52">
        <v>619043</v>
      </c>
      <c r="M34" s="63"/>
      <c r="N34" s="52">
        <v>531605</v>
      </c>
      <c r="O34" s="63"/>
      <c r="P34" s="52">
        <v>436800</v>
      </c>
      <c r="Q34" s="63"/>
      <c r="R34" s="52">
        <v>390600</v>
      </c>
      <c r="S34" s="63"/>
      <c r="T34" s="52">
        <v>381779</v>
      </c>
      <c r="U34" s="74"/>
      <c r="V34" s="52">
        <v>343028</v>
      </c>
      <c r="W34" s="74"/>
      <c r="X34" s="52">
        <v>626506</v>
      </c>
      <c r="Y34" s="74"/>
      <c r="Z34" s="52">
        <v>584627</v>
      </c>
      <c r="AA34" s="74"/>
      <c r="AB34" s="52">
        <v>558274</v>
      </c>
      <c r="AC34" s="111"/>
      <c r="AD34" s="52">
        <v>593591</v>
      </c>
      <c r="AE34" s="111"/>
      <c r="AF34" s="52">
        <v>505908</v>
      </c>
    </row>
    <row r="35" spans="2:32" ht="15">
      <c r="B35" s="1" t="s">
        <v>12</v>
      </c>
      <c r="C35" s="57"/>
      <c r="D35" s="50">
        <v>145848</v>
      </c>
      <c r="E35" s="57"/>
      <c r="F35" s="50">
        <v>145848</v>
      </c>
      <c r="G35" s="57"/>
      <c r="H35" s="50">
        <v>145848</v>
      </c>
      <c r="I35" s="57"/>
      <c r="J35" s="50">
        <v>145848</v>
      </c>
      <c r="K35" s="57"/>
      <c r="L35" s="50">
        <v>145848</v>
      </c>
      <c r="M35" s="57"/>
      <c r="N35" s="50">
        <v>145848</v>
      </c>
      <c r="O35" s="57"/>
      <c r="P35" s="50">
        <v>145848</v>
      </c>
      <c r="Q35" s="57"/>
      <c r="R35" s="50">
        <v>145848</v>
      </c>
      <c r="S35" s="57"/>
      <c r="T35" s="50">
        <v>127650</v>
      </c>
      <c r="U35" s="73"/>
      <c r="V35" s="50">
        <v>127650</v>
      </c>
      <c r="W35" s="73"/>
      <c r="X35" s="50">
        <v>127650</v>
      </c>
      <c r="Y35" s="73"/>
      <c r="Z35" s="50">
        <v>127650</v>
      </c>
      <c r="AA35" s="73"/>
      <c r="AB35" s="50">
        <v>127650</v>
      </c>
      <c r="AC35" s="110"/>
      <c r="AD35" s="50">
        <v>127650</v>
      </c>
      <c r="AE35" s="110"/>
      <c r="AF35" s="50">
        <v>127650</v>
      </c>
    </row>
    <row r="36" spans="2:32" ht="15.75">
      <c r="B36" s="1"/>
      <c r="C36" s="57"/>
      <c r="D36" s="45"/>
      <c r="E36" s="57"/>
      <c r="F36" s="45"/>
      <c r="G36" s="57"/>
      <c r="H36" s="45"/>
      <c r="I36" s="57"/>
      <c r="J36" s="45"/>
      <c r="K36" s="57"/>
      <c r="L36" s="45"/>
      <c r="M36" s="57"/>
      <c r="N36" s="45"/>
      <c r="O36" s="57"/>
      <c r="P36" s="45"/>
      <c r="Q36" s="57"/>
      <c r="R36" s="45"/>
      <c r="S36" s="57"/>
      <c r="T36" s="45"/>
      <c r="U36" s="75"/>
      <c r="V36" s="45"/>
      <c r="W36" s="75"/>
      <c r="X36" s="45"/>
      <c r="Y36" s="75"/>
      <c r="Z36" s="45"/>
      <c r="AA36" s="75"/>
      <c r="AB36" s="45"/>
      <c r="AC36" s="101"/>
      <c r="AD36" s="45"/>
      <c r="AE36" s="101"/>
      <c r="AF36" s="45"/>
    </row>
    <row r="37" spans="2:32" ht="15.75">
      <c r="B37" s="33" t="s">
        <v>14</v>
      </c>
      <c r="C37" s="63"/>
      <c r="D37" s="45">
        <f>SUM(D38:D39)</f>
        <v>5387056</v>
      </c>
      <c r="E37" s="63"/>
      <c r="F37" s="45">
        <f>SUM(F38:F39)</f>
        <v>4931307</v>
      </c>
      <c r="G37" s="63"/>
      <c r="H37" s="45">
        <f>SUM(H38:H39)</f>
        <v>4095743</v>
      </c>
      <c r="I37" s="63"/>
      <c r="J37" s="45">
        <f>SUM(J38:J39)</f>
        <v>3733682</v>
      </c>
      <c r="K37" s="63"/>
      <c r="L37" s="45">
        <f>SUM(L38:L39)</f>
        <v>3866975</v>
      </c>
      <c r="M37" s="63"/>
      <c r="N37" s="45">
        <f>SUM(N38:N39)</f>
        <v>3918047</v>
      </c>
      <c r="O37" s="63"/>
      <c r="P37" s="45">
        <f>SUM(P38:P39)</f>
        <v>3484856</v>
      </c>
      <c r="Q37" s="63"/>
      <c r="R37" s="45">
        <f>SUM(R38:R39)</f>
        <v>2807058</v>
      </c>
      <c r="S37" s="63"/>
      <c r="T37" s="45">
        <v>2667100</v>
      </c>
      <c r="U37" s="75"/>
      <c r="V37" s="45">
        <v>2881669</v>
      </c>
      <c r="W37" s="75"/>
      <c r="X37" s="45">
        <v>2869479</v>
      </c>
      <c r="Y37" s="75"/>
      <c r="Z37" s="45">
        <v>2604136</v>
      </c>
      <c r="AA37" s="75"/>
      <c r="AB37" s="45">
        <v>1932792</v>
      </c>
      <c r="AC37" s="101"/>
      <c r="AD37" s="45">
        <v>469064</v>
      </c>
      <c r="AE37" s="101"/>
      <c r="AF37" s="45">
        <v>394679</v>
      </c>
    </row>
    <row r="38" spans="2:32" ht="15">
      <c r="B38" s="32" t="s">
        <v>16</v>
      </c>
      <c r="D38" s="40">
        <v>830649</v>
      </c>
      <c r="F38" s="40">
        <v>805864</v>
      </c>
      <c r="H38" s="40">
        <v>621440</v>
      </c>
      <c r="J38" s="40">
        <v>532261</v>
      </c>
      <c r="L38" s="40">
        <v>457460</v>
      </c>
      <c r="N38" s="40">
        <v>410271</v>
      </c>
      <c r="P38" s="40">
        <v>344460</v>
      </c>
      <c r="R38" s="40">
        <v>328495</v>
      </c>
      <c r="T38" s="40">
        <v>19477</v>
      </c>
      <c r="U38" s="70"/>
      <c r="V38" s="40">
        <v>29982</v>
      </c>
      <c r="W38" s="70"/>
      <c r="X38" s="40">
        <v>32012</v>
      </c>
      <c r="Y38" s="70"/>
      <c r="Z38" s="40">
        <v>3920</v>
      </c>
      <c r="AA38" s="70"/>
      <c r="AB38" s="40">
        <v>13037</v>
      </c>
      <c r="AC38" s="95"/>
      <c r="AD38" s="40">
        <v>167295</v>
      </c>
      <c r="AE38" s="95"/>
      <c r="AF38" s="40">
        <v>3604</v>
      </c>
    </row>
    <row r="39" spans="2:32" ht="15">
      <c r="B39" s="32" t="s">
        <v>15</v>
      </c>
      <c r="D39" s="40">
        <v>4556407</v>
      </c>
      <c r="F39" s="40">
        <v>4125443</v>
      </c>
      <c r="H39" s="40">
        <v>3474303</v>
      </c>
      <c r="J39" s="40">
        <v>3201421</v>
      </c>
      <c r="L39" s="40">
        <v>3409515</v>
      </c>
      <c r="N39" s="40">
        <v>3507776</v>
      </c>
      <c r="P39" s="40">
        <v>3140396</v>
      </c>
      <c r="R39" s="40">
        <v>2478563</v>
      </c>
      <c r="T39" s="40">
        <v>1607870</v>
      </c>
      <c r="U39" s="70"/>
      <c r="V39" s="40">
        <v>1803736</v>
      </c>
      <c r="W39" s="70"/>
      <c r="X39" s="40">
        <v>1630586</v>
      </c>
      <c r="Y39" s="70"/>
      <c r="Z39" s="40">
        <v>1378869</v>
      </c>
      <c r="AA39" s="70"/>
      <c r="AB39" s="40">
        <v>1196964</v>
      </c>
      <c r="AC39" s="95"/>
      <c r="AD39" s="40">
        <v>250996</v>
      </c>
      <c r="AE39" s="95"/>
      <c r="AF39" s="40">
        <v>271198</v>
      </c>
    </row>
    <row r="40" spans="2:19" ht="15">
      <c r="B40" s="1"/>
      <c r="C40" s="57"/>
      <c r="E40" s="57"/>
      <c r="G40" s="57"/>
      <c r="I40" s="57"/>
      <c r="K40" s="57"/>
      <c r="M40" s="57"/>
      <c r="O40" s="57"/>
      <c r="Q40" s="57"/>
      <c r="S40" s="57"/>
    </row>
    <row r="41" spans="2:32" ht="15">
      <c r="B41" s="32" t="s">
        <v>20</v>
      </c>
      <c r="D41" s="40">
        <v>25530098</v>
      </c>
      <c r="F41" s="40">
        <v>25530098</v>
      </c>
      <c r="H41" s="40">
        <v>25530098</v>
      </c>
      <c r="J41" s="40">
        <v>25530098</v>
      </c>
      <c r="L41" s="40">
        <v>25530098</v>
      </c>
      <c r="N41" s="40">
        <v>25530098</v>
      </c>
      <c r="P41" s="40">
        <v>25530098</v>
      </c>
      <c r="R41" s="40">
        <v>25530098</v>
      </c>
      <c r="T41" s="40">
        <v>25530098</v>
      </c>
      <c r="U41" s="70"/>
      <c r="V41" s="40">
        <v>25530098</v>
      </c>
      <c r="W41" s="70"/>
      <c r="X41" s="40">
        <v>25530098</v>
      </c>
      <c r="Y41" s="70"/>
      <c r="Z41" s="40">
        <v>25530098</v>
      </c>
      <c r="AA41" s="70"/>
      <c r="AB41" s="40">
        <v>25530098</v>
      </c>
      <c r="AC41" s="95"/>
      <c r="AD41" s="40">
        <v>25530098</v>
      </c>
      <c r="AE41" s="95"/>
      <c r="AF41" s="40">
        <v>25530098</v>
      </c>
    </row>
    <row r="42" spans="1:32" ht="15.75">
      <c r="A42" s="41" t="s">
        <v>0</v>
      </c>
      <c r="B42" s="33" t="s">
        <v>21</v>
      </c>
      <c r="C42" s="63"/>
      <c r="D42" s="46">
        <f>D21/D41*1000</f>
        <v>33.03978699964254</v>
      </c>
      <c r="E42" s="63"/>
      <c r="F42" s="46">
        <f>F21/F41*1000</f>
        <v>7.337457145679582</v>
      </c>
      <c r="G42" s="63"/>
      <c r="H42" s="46">
        <f>H21/H41*1000</f>
        <v>6.022773590606664</v>
      </c>
      <c r="I42" s="63"/>
      <c r="J42" s="46">
        <f>J21/J41*1000</f>
        <v>10.188523365636904</v>
      </c>
      <c r="K42" s="63"/>
      <c r="L42" s="46">
        <f>L21/L41*1000</f>
        <v>13.050713710538831</v>
      </c>
      <c r="M42" s="63"/>
      <c r="N42" s="46">
        <f>N21/N41*1000</f>
        <v>9.61328076374795</v>
      </c>
      <c r="O42" s="63"/>
      <c r="P42" s="46">
        <f>P21/P41*1000</f>
        <v>5.8842312317015</v>
      </c>
      <c r="Q42" s="63"/>
      <c r="R42" s="46">
        <f>R21/R41*1000</f>
        <v>4.085139038635887</v>
      </c>
      <c r="S42" s="63"/>
      <c r="T42" s="46">
        <f>T21/T41*1000</f>
        <v>4.46943055212714</v>
      </c>
      <c r="U42" s="76"/>
      <c r="V42" s="46">
        <f>V21/V41*1000</f>
        <v>2.9731182387157307</v>
      </c>
      <c r="W42" s="76"/>
      <c r="X42" s="46">
        <f>X21/X41*1000</f>
        <v>8.416379756944137</v>
      </c>
      <c r="Y42" s="76"/>
      <c r="Z42" s="46">
        <f>Z21/Z41*1000</f>
        <v>6.593159180195861</v>
      </c>
      <c r="AA42" s="76"/>
      <c r="AB42" s="46">
        <f>AB21/AB41*1000</f>
        <v>3.9901922820664457</v>
      </c>
      <c r="AC42" s="102"/>
      <c r="AD42" s="46">
        <f>AD21/AD41*1000</f>
        <v>1.4455878704421739</v>
      </c>
      <c r="AE42" s="102"/>
      <c r="AF42" s="46">
        <f>AF21/AF41*1000</f>
        <v>0.3236180291983211</v>
      </c>
    </row>
    <row r="43" spans="2:32" ht="6" customHeight="1">
      <c r="B43" s="1"/>
      <c r="C43" s="57"/>
      <c r="D43" s="46"/>
      <c r="E43" s="57"/>
      <c r="F43" s="46"/>
      <c r="G43" s="57"/>
      <c r="H43" s="46"/>
      <c r="I43" s="57"/>
      <c r="J43" s="46"/>
      <c r="K43" s="57"/>
      <c r="L43" s="46"/>
      <c r="M43" s="57"/>
      <c r="N43" s="46"/>
      <c r="O43" s="57"/>
      <c r="P43" s="46"/>
      <c r="Q43" s="57"/>
      <c r="R43" s="46"/>
      <c r="S43" s="57"/>
      <c r="T43" s="46"/>
      <c r="U43" s="76"/>
      <c r="V43" s="46"/>
      <c r="W43" s="76"/>
      <c r="X43" s="46"/>
      <c r="Y43" s="76"/>
      <c r="Z43" s="46"/>
      <c r="AA43" s="76"/>
      <c r="AB43" s="46"/>
      <c r="AC43" s="102"/>
      <c r="AD43" s="46"/>
      <c r="AE43" s="102"/>
      <c r="AF43" s="46"/>
    </row>
    <row r="44" spans="1:19" ht="15">
      <c r="A44" s="42" t="s">
        <v>2</v>
      </c>
      <c r="B44" s="21"/>
      <c r="C44" s="66"/>
      <c r="E44" s="66"/>
      <c r="G44" s="66"/>
      <c r="I44" s="66"/>
      <c r="K44" s="66"/>
      <c r="M44" s="66"/>
      <c r="O44" s="66"/>
      <c r="Q44" s="66"/>
      <c r="S44" s="66"/>
    </row>
    <row r="45" spans="1:32" ht="15.75">
      <c r="A45" s="42" t="s">
        <v>3</v>
      </c>
      <c r="B45" s="35" t="s">
        <v>26</v>
      </c>
      <c r="C45" s="67"/>
      <c r="D45" s="80">
        <f>D4</f>
        <v>2021</v>
      </c>
      <c r="E45" s="67"/>
      <c r="F45" s="80">
        <f>F4</f>
        <v>2020</v>
      </c>
      <c r="G45" s="67"/>
      <c r="H45" s="80">
        <f>H4</f>
        <v>2019</v>
      </c>
      <c r="I45" s="67"/>
      <c r="J45" s="80">
        <f>J4</f>
        <v>2018</v>
      </c>
      <c r="K45" s="67"/>
      <c r="L45" s="80">
        <f>L4</f>
        <v>2017</v>
      </c>
      <c r="M45" s="67"/>
      <c r="N45" s="80">
        <f>N4</f>
        <v>2016</v>
      </c>
      <c r="O45" s="67"/>
      <c r="P45" s="80">
        <f>P4</f>
        <v>2015</v>
      </c>
      <c r="Q45" s="81"/>
      <c r="R45" s="80">
        <f>R4</f>
        <v>2014</v>
      </c>
      <c r="S45" s="81"/>
      <c r="T45" s="80">
        <f>T4</f>
        <v>2013</v>
      </c>
      <c r="U45" s="79"/>
      <c r="V45" s="80">
        <f>V4</f>
        <v>2012</v>
      </c>
      <c r="W45" s="79"/>
      <c r="X45" s="80">
        <f>X4</f>
        <v>2011</v>
      </c>
      <c r="Y45" s="79"/>
      <c r="Z45" s="80">
        <f>Z4</f>
        <v>2010</v>
      </c>
      <c r="AA45" s="79"/>
      <c r="AB45" s="80">
        <f>AB4</f>
        <v>2009</v>
      </c>
      <c r="AC45" s="105"/>
      <c r="AD45" s="80">
        <v>2008</v>
      </c>
      <c r="AE45" s="105"/>
      <c r="AF45" s="80">
        <v>2007</v>
      </c>
    </row>
    <row r="46" spans="1:32" ht="15.75">
      <c r="A46" s="42" t="s">
        <v>4</v>
      </c>
      <c r="B46" s="1"/>
      <c r="C46" s="57"/>
      <c r="D46" s="33"/>
      <c r="E46" s="57"/>
      <c r="F46" s="33"/>
      <c r="G46" s="57"/>
      <c r="H46" s="33"/>
      <c r="I46" s="57"/>
      <c r="J46" s="33"/>
      <c r="K46" s="57"/>
      <c r="L46" s="33"/>
      <c r="M46" s="57"/>
      <c r="N46" s="33"/>
      <c r="O46" s="57"/>
      <c r="P46" s="33"/>
      <c r="Q46" s="57"/>
      <c r="R46" s="33"/>
      <c r="S46" s="57"/>
      <c r="T46" s="33"/>
      <c r="U46" s="63"/>
      <c r="V46" s="33"/>
      <c r="W46" s="63"/>
      <c r="X46" s="33"/>
      <c r="Y46" s="63"/>
      <c r="Z46" s="33"/>
      <c r="AA46" s="63"/>
      <c r="AB46" s="33"/>
      <c r="AC46" s="100"/>
      <c r="AD46" s="33"/>
      <c r="AE46" s="100"/>
      <c r="AF46" s="33"/>
    </row>
    <row r="47" spans="1:32" ht="15">
      <c r="A47" s="22" t="s">
        <v>5</v>
      </c>
      <c r="B47" s="32" t="s">
        <v>22</v>
      </c>
      <c r="D47" s="4">
        <f>(D30/D39)</f>
        <v>1.0891127592420957</v>
      </c>
      <c r="F47" s="4">
        <f>(F30/F39)</f>
        <v>0.9166758575988082</v>
      </c>
      <c r="H47" s="4">
        <f>(H30/H39)</f>
        <v>0.8970239498397232</v>
      </c>
      <c r="J47" s="4">
        <f>(J30/J39)</f>
        <v>0.8757164396685096</v>
      </c>
      <c r="L47" s="4">
        <f>(L30/L39)</f>
        <v>0.8886498519584164</v>
      </c>
      <c r="N47" s="4">
        <f>(N30/N39)</f>
        <v>0.8696980650987977</v>
      </c>
      <c r="P47" s="4">
        <f>(P30/P39)</f>
        <v>0.8567594660036505</v>
      </c>
      <c r="R47" s="4">
        <f>(R30/R39)</f>
        <v>0.818111139398111</v>
      </c>
      <c r="T47" s="4">
        <f>(T30/T39)</f>
        <v>1.121364911342335</v>
      </c>
      <c r="U47" s="71"/>
      <c r="V47" s="4">
        <f>(V30/V39)</f>
        <v>1.0683498028536327</v>
      </c>
      <c r="W47" s="71"/>
      <c r="X47" s="4">
        <f>(X30/X39)</f>
        <v>1.3557996940977048</v>
      </c>
      <c r="Y47" s="71"/>
      <c r="Z47" s="4">
        <f>(Z30/Z39)</f>
        <v>1.4165645902547668</v>
      </c>
      <c r="AA47" s="71"/>
      <c r="AB47" s="4">
        <f>(AB30/AB39)</f>
        <v>1.4601165949853128</v>
      </c>
      <c r="AC47" s="103"/>
      <c r="AD47" s="4">
        <v>0.694</v>
      </c>
      <c r="AE47" s="103"/>
      <c r="AF47" s="4">
        <v>0.965</v>
      </c>
    </row>
    <row r="48" spans="2:32" ht="15">
      <c r="B48" s="32" t="s">
        <v>25</v>
      </c>
      <c r="D48" s="4">
        <f>(D37/D32)</f>
        <v>0.8563873800303095</v>
      </c>
      <c r="F48" s="4">
        <f>(F37/F32)</f>
        <v>0.8681540735827004</v>
      </c>
      <c r="H48" s="4">
        <f>(H37/H32)</f>
        <v>0.8722167066386756</v>
      </c>
      <c r="J48" s="4">
        <f>(J37/J32)</f>
        <v>0.872420835202632</v>
      </c>
      <c r="L48" s="4">
        <f>(L37/L32)</f>
        <v>0.8620061265915563</v>
      </c>
      <c r="N48" s="4">
        <f>(N37/N32)</f>
        <v>0.8805288593355166</v>
      </c>
      <c r="P48" s="4">
        <f>(P37/P32)</f>
        <v>0.8886184815802304</v>
      </c>
      <c r="R48" s="4">
        <f>(R37/R32)</f>
        <v>0.8778481000782448</v>
      </c>
      <c r="T48" s="4">
        <f>(T37/T32)</f>
        <v>0.8747805340913825</v>
      </c>
      <c r="U48" s="71"/>
      <c r="V48" s="4">
        <f>(V37/V32)</f>
        <v>0.8936247343548867</v>
      </c>
      <c r="W48" s="71"/>
      <c r="X48" s="4">
        <f>(X37/X32)</f>
        <v>0.8207927093508697</v>
      </c>
      <c r="Y48" s="71"/>
      <c r="Z48" s="4">
        <f>(Z37/Z32)</f>
        <v>0.8166602535215066</v>
      </c>
      <c r="AA48" s="71"/>
      <c r="AB48" s="4">
        <f>(AB37/AB32)</f>
        <v>0.7758895187843277</v>
      </c>
      <c r="AC48" s="103"/>
      <c r="AD48" s="4">
        <f>(AD37/AD32)</f>
        <v>0.44140760641976934</v>
      </c>
      <c r="AE48" s="103"/>
      <c r="AF48" s="4">
        <f>(AF37/AF32)</f>
        <v>0.4382463881890367</v>
      </c>
    </row>
    <row r="49" spans="2:32" ht="15">
      <c r="B49" s="32" t="s">
        <v>23</v>
      </c>
      <c r="D49" s="4">
        <f>(D21/D32)</f>
        <v>0.13409373552864243</v>
      </c>
      <c r="F49" s="4">
        <f>(F21/F32)</f>
        <v>0.0329786464294259</v>
      </c>
      <c r="H49" s="4">
        <f>(H21/H32)</f>
        <v>0.03274467788779131</v>
      </c>
      <c r="J49" s="4">
        <f>(J21/J32)</f>
        <v>0.06077884327800209</v>
      </c>
      <c r="L49" s="4">
        <f>(L21/L32)</f>
        <v>0.07427210501607438</v>
      </c>
      <c r="N49" s="4">
        <f>(N21/N32)</f>
        <v>0.055156672926332216</v>
      </c>
      <c r="P49" s="4">
        <f>(P21/P32)</f>
        <v>0.0383065215307003</v>
      </c>
      <c r="R49" s="4">
        <f>(R21/R32)</f>
        <v>0.03261574564884675</v>
      </c>
      <c r="T49" s="4">
        <f>(T21/T32)</f>
        <v>0.037425230715945106</v>
      </c>
      <c r="U49" s="71"/>
      <c r="V49" s="4">
        <f>(V21/V32)</f>
        <v>0.023538335539742182</v>
      </c>
      <c r="W49" s="71"/>
      <c r="X49" s="4">
        <f>(X21/X32)</f>
        <v>0.061462220232638295</v>
      </c>
      <c r="Y49" s="71"/>
      <c r="Z49" s="4">
        <f>(Z21/Z32)</f>
        <v>0.052786613492442055</v>
      </c>
      <c r="AA49" s="71"/>
      <c r="AB49" s="4">
        <f>(AB21/AB32)</f>
        <v>0.04089413929618886</v>
      </c>
      <c r="AC49" s="103"/>
      <c r="AD49" s="4">
        <f>(AD21/AD32)</f>
        <v>0.034729992330530604</v>
      </c>
      <c r="AE49" s="103"/>
      <c r="AF49" s="4">
        <f>(AF21/AF32)</f>
        <v>0.009174016502569991</v>
      </c>
    </row>
    <row r="50" spans="2:32" ht="15">
      <c r="B50" s="32" t="s">
        <v>24</v>
      </c>
      <c r="D50" s="4">
        <f>D21/D34</f>
        <v>0.9337183289110869</v>
      </c>
      <c r="F50" s="4">
        <f>F21/F34</f>
        <v>0.25013018851296676</v>
      </c>
      <c r="H50" s="4">
        <f>H21/H34</f>
        <v>0.2562516352994702</v>
      </c>
      <c r="J50" s="4">
        <f>J21/J34</f>
        <v>0.4764010124579211</v>
      </c>
      <c r="L50" s="4">
        <f>L21/L34</f>
        <v>0.5382275544671372</v>
      </c>
      <c r="N50" s="4">
        <f>N21/N34</f>
        <v>0.4616736110457953</v>
      </c>
      <c r="P50" s="4">
        <f>P21/P34</f>
        <v>0.3439217032967033</v>
      </c>
      <c r="R50" s="4">
        <f>R21/R34</f>
        <v>0.26700972862263184</v>
      </c>
      <c r="T50" s="4">
        <f>T21/T34</f>
        <v>0.29887709905468873</v>
      </c>
      <c r="U50" s="71"/>
      <c r="V50" s="4">
        <f>V21/V34</f>
        <v>0.22127639726203108</v>
      </c>
      <c r="W50" s="71"/>
      <c r="X50" s="4">
        <f>X21/X34</f>
        <v>0.3429671862679687</v>
      </c>
      <c r="Y50" s="71"/>
      <c r="Z50" s="4">
        <f>Z21/Z34</f>
        <v>0.287916911124529</v>
      </c>
      <c r="AA50" s="71"/>
      <c r="AB50" s="4">
        <f>AB21/AB34</f>
        <v>0.18247312251690032</v>
      </c>
      <c r="AC50" s="103"/>
      <c r="AD50" s="4">
        <f>AD21/AD34</f>
        <v>0.06217412325995509</v>
      </c>
      <c r="AE50" s="103"/>
      <c r="AF50" s="4">
        <f>AF21/AF34</f>
        <v>0.01633103251974667</v>
      </c>
    </row>
    <row r="51" spans="29:31" ht="15">
      <c r="AC51"/>
      <c r="AE51"/>
    </row>
    <row r="52" spans="29:31" ht="15">
      <c r="AC52"/>
      <c r="AE52"/>
    </row>
    <row r="53" spans="29:31" ht="15">
      <c r="AC53"/>
      <c r="AE53"/>
    </row>
  </sheetData>
  <sheetProtection/>
  <mergeCells count="1">
    <mergeCell ref="B6:B7"/>
  </mergeCells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Michał Kielin</cp:lastModifiedBy>
  <cp:lastPrinted>2011-10-28T11:41:43Z</cp:lastPrinted>
  <dcterms:created xsi:type="dcterms:W3CDTF">1997-02-26T13:46:56Z</dcterms:created>
  <dcterms:modified xsi:type="dcterms:W3CDTF">2022-04-19T14:22:55Z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Jednostkowe3Q2015.xls</vt:lpwstr>
  </property>
</Properties>
</file>